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05" firstSheet="5" activeTab="7"/>
  </bookViews>
  <sheets>
    <sheet name="งบประมาณ โอนลด โอนเพิ่ม" sheetId="1" r:id="rId1"/>
    <sheet name="ใบผ่านรายการบัญชี" sheetId="2" r:id="rId2"/>
    <sheet name="รายงานการใช้จ่ายโบนัส" sheetId="3" r:id="rId3"/>
    <sheet name="งบทดลองก่อนปิดบัญชี" sheetId="4" r:id="rId4"/>
    <sheet name="งบทดลองหลังปิดบัญชี" sheetId="5" r:id="rId5"/>
    <sheet name="งบแสดงผลการดำเนินงาน" sheetId="6" r:id="rId6"/>
    <sheet name="หมายเหตุ" sheetId="7" r:id="rId7"/>
    <sheet name="รายรับจริง" sheetId="8" r:id="rId8"/>
    <sheet name="งบฐานะทางการเงิน" sheetId="9" r:id="rId9"/>
    <sheet name="ทรัพย์สิน-ลด" sheetId="10" r:id="rId10"/>
    <sheet name="รายละเอียดทรัพย์สินหลังปรับ" sheetId="11" r:id="rId11"/>
    <sheet name="จริง ปี 55" sheetId="12" r:id="rId12"/>
    <sheet name="รายละเอียดทรัพย์สิน" sheetId="13" r:id="rId13"/>
    <sheet name="รายละเอียดเงินกู้" sheetId="14" r:id="rId14"/>
    <sheet name="งบทรัพย์สิน" sheetId="15" r:id="rId15"/>
    <sheet name="หมายเหตุ 2-4-6" sheetId="16" r:id="rId16"/>
    <sheet name="หมายเหตุ 3" sheetId="17" r:id="rId17"/>
    <sheet name="หมายเหตุ 5" sheetId="18" r:id="rId18"/>
    <sheet name="หมายเหตุ 6" sheetId="19" r:id="rId19"/>
    <sheet name="6.1" sheetId="20" r:id="rId20"/>
    <sheet name="6.2" sheetId="21" r:id="rId21"/>
    <sheet name="รายการจ่ายเงินสะสม" sheetId="22" r:id="rId22"/>
    <sheet name="งบกระทบยอดเงินฝากธนาคาร" sheetId="23" r:id="rId23"/>
    <sheet name="เงินประกันสัญญา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Titles" localSheetId="19">'6.1'!$5:$6</definedName>
    <definedName name="_xlnm.Print_Titles" localSheetId="20">'6.2'!$3:$3</definedName>
    <definedName name="_xlnm.Print_Titles" localSheetId="3">'งบทดลองก่อนปิดบัญชี'!$6:$7</definedName>
    <definedName name="_xlnm.Print_Titles" localSheetId="23">'เงินประกันสัญญา'!$4:$4</definedName>
    <definedName name="_xlnm.Print_Titles" localSheetId="11">'จริง ปี 55'!$4:$5</definedName>
    <definedName name="_xlnm.Print_Titles" localSheetId="7">'รายรับจริง'!$5:$5</definedName>
    <definedName name="_xlnm.Print_Titles" localSheetId="12">'รายละเอียดทรัพย์สิน'!$4:$5</definedName>
    <definedName name="_xlnm.Print_Titles" localSheetId="10">'รายละเอียดทรัพย์สินหลังปรับ'!$4:$5</definedName>
  </definedNames>
  <calcPr fullCalcOnLoad="1"/>
</workbook>
</file>

<file path=xl/sharedStrings.xml><?xml version="1.0" encoding="utf-8"?>
<sst xmlns="http://schemas.openxmlformats.org/spreadsheetml/2006/main" count="3524" uniqueCount="1131">
  <si>
    <t>4 ตุลาคม 2555</t>
  </si>
  <si>
    <t>งวดที่ 4</t>
  </si>
  <si>
    <t>น7/2555</t>
  </si>
  <si>
    <t>9 กันายน 2554</t>
  </si>
  <si>
    <t>งวดที่ 5</t>
  </si>
  <si>
    <t>เงินกู้ ดูรายละเอียด เงินกู้ แท็บสีแดงอยู่ข้าง ๆ</t>
  </si>
  <si>
    <t>รวมยอดหลังจากการจัดซื้อและจัดจ้างแล้ว</t>
  </si>
  <si>
    <t>ไม่รวมค่าถังขยะ เพราะลงเป็นค่าวัสดุ</t>
  </si>
  <si>
    <t xml:space="preserve"> -เงินประโยชน์ตอบแทนอื่นเป็นกรณีพิเศษ</t>
  </si>
  <si>
    <t>รับคืนเงินปีเก่า</t>
  </si>
  <si>
    <t>ปรับปรุงต้นเงินกู้</t>
  </si>
  <si>
    <t>รายการ</t>
  </si>
  <si>
    <t>งบทดลองก่อนปิดบัญชี</t>
  </si>
  <si>
    <t xml:space="preserve"> เดบิต </t>
  </si>
  <si>
    <t xml:space="preserve"> เครดิต </t>
  </si>
  <si>
    <t>ภาษี หัก หน้าฏีกา</t>
  </si>
  <si>
    <t>เงินขาดบัญชี</t>
  </si>
  <si>
    <t xml:space="preserve">        -เงินยืมนอกงบประมาณ</t>
  </si>
  <si>
    <t>รายจ่ายอื่น ๆ</t>
  </si>
  <si>
    <t>เงินเกินบัญชี</t>
  </si>
  <si>
    <t>รายจ่ายรอจ่าย</t>
  </si>
  <si>
    <t>เทศบาลตำบลหนองบัวตะเกียด</t>
  </si>
  <si>
    <t>อำเภอด่านขุนทด จังหวัดนครราชสีมา</t>
  </si>
  <si>
    <t>ประจำเดือน กันยายน  2555</t>
  </si>
  <si>
    <t>ค่าตอบแทน</t>
  </si>
  <si>
    <t>ค่าใช้สอย</t>
  </si>
  <si>
    <t>ค่าวัสดุ</t>
  </si>
  <si>
    <t>งบแสดงผลการดำเนินงานจ่ายจากเงินรายรับ</t>
  </si>
  <si>
    <t>ประมาณการ</t>
  </si>
  <si>
    <t>รวม</t>
  </si>
  <si>
    <t>บริหารงานทั่วไป</t>
  </si>
  <si>
    <t>การศึกษา</t>
  </si>
  <si>
    <t>สาธารณสุข</t>
  </si>
  <si>
    <t>สังคมสงเคราะห์</t>
  </si>
  <si>
    <t>เคหะและชุมชน</t>
  </si>
  <si>
    <t>งบกลาง</t>
  </si>
  <si>
    <t>เงินเดือน</t>
  </si>
  <si>
    <t>ค่าจ้างประจำ</t>
  </si>
  <si>
    <t>ค่าสาธารณูปโภค</t>
  </si>
  <si>
    <t xml:space="preserve">เงินอุดหนุน               </t>
  </si>
  <si>
    <t xml:space="preserve">ค่าครุภัณฑ์          </t>
  </si>
  <si>
    <t>รวมรายจ่าย</t>
  </si>
  <si>
    <t>รายรับ</t>
  </si>
  <si>
    <t xml:space="preserve">  ภาษีอากร</t>
  </si>
  <si>
    <t xml:space="preserve">  ค่าธรรมเนียมค่าปรับและใบอนุญาต</t>
  </si>
  <si>
    <t xml:space="preserve">  รายได้จากทรัพย์สิน</t>
  </si>
  <si>
    <t xml:space="preserve">  รายได้เบ็ดเตล็ด</t>
  </si>
  <si>
    <t xml:space="preserve">  รายได้จากทุน</t>
  </si>
  <si>
    <t xml:space="preserve">  รัฐบาลจัดสรรให้</t>
  </si>
  <si>
    <t xml:space="preserve">  อุดหนุนทั่วไป</t>
  </si>
  <si>
    <t xml:space="preserve">  อุดหนุนเฉพาะกิจ</t>
  </si>
  <si>
    <t>รวมรายรับ</t>
  </si>
  <si>
    <t>รายรับสูงกว่ารายจ่าย</t>
  </si>
  <si>
    <t>ตั้งแต่วันที่ 1 ตุลาคม 2554 ถึงวันที่ 30 กันยายน  2555</t>
  </si>
  <si>
    <t>หมายเหตุประกอบงบแสดงผลการดำเนินงานจ่ายจากเงินรายรับ</t>
  </si>
  <si>
    <t>หมายเหตุ 1</t>
  </si>
  <si>
    <t>ประกอบด้วย</t>
  </si>
  <si>
    <t>จ่ายจากเงินรายรับ</t>
  </si>
  <si>
    <t>จ่ายจากเงินอุดหนุนเฉพาะกิจ</t>
  </si>
  <si>
    <t>หมายเหตุ 2</t>
  </si>
  <si>
    <t>หมายเหตุ 3</t>
  </si>
  <si>
    <t>หมายเหตุ 4</t>
  </si>
  <si>
    <t>ค่าจ้าง</t>
  </si>
  <si>
    <t>หมายเหตุ 5</t>
  </si>
  <si>
    <t>หมายเหตุ 6</t>
  </si>
  <si>
    <t>หมายเหตุ 7</t>
  </si>
  <si>
    <t>ค่าที่ดิน</t>
  </si>
  <si>
    <t>รายรับจริงประกอบงบทดลองและรายงานรับ-จ่ายเงินสด</t>
  </si>
  <si>
    <t>วันที่  30 กันยายน   2555</t>
  </si>
  <si>
    <t>รหัสบัญชี</t>
  </si>
  <si>
    <t>รับจริง</t>
  </si>
  <si>
    <t>รายได้จัดเก็บเอง</t>
  </si>
  <si>
    <t>0100</t>
  </si>
  <si>
    <t>(1) 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</si>
  <si>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</si>
  <si>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</si>
  <si>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</si>
  <si>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</si>
  <si>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</si>
  <si>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(4) อากรการฆ่าสัตว์</t>
  </si>
  <si>
    <t>0104</t>
  </si>
  <si>
    <t xml:space="preserve">(5)  ภาษีบำรุง อบจ. จากสถานค้าปลีกยาสูบ </t>
  </si>
  <si>
    <t>0105</t>
  </si>
  <si>
    <t>(6) ภาษีบำรุง อบจ. จากสถานค้าปลีกน้ำมัน</t>
  </si>
  <si>
    <t>0106</t>
  </si>
  <si>
    <t>หมวดค่าธรรมเนียม ค่าปรับและใบอนุญาต</t>
  </si>
  <si>
    <t>0120</t>
  </si>
  <si>
    <t>(1) ค่าธรรมเนียมเกี่ยวกับควบคุมการฆ่าสัตว์และจำหน่ายเนื้อสัตว์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</si>
  <si>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</si>
  <si>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</si>
  <si>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</si>
  <si>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</si>
  <si>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</si>
  <si>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</si>
  <si>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</si>
  <si>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(5) ค่าธรรมเนียมเกี่ยวกับการควบคุมอาคาร</t>
  </si>
  <si>
    <t>0125</t>
  </si>
  <si>
    <t>(6) ค่าธรรมเนียมเก็บและขนมูลฝอย</t>
  </si>
  <si>
    <t>0126</t>
  </si>
  <si>
    <t>(7) ค่าธรรมเนียมเก็บและขนอุจจาระหรือสิ่งปฎิกูล</t>
  </si>
  <si>
    <t>0127</t>
  </si>
  <si>
    <t>(8) ค่าธรรมเนียมในการออกหนังสือรับรองการแจ้งการจัดตั้ง
สถานที่จำหน่ายอาหารหรือสถานที่สะสมอาหารในอาคารหรือ
พื้นที่ใด ซึ่งมีพื้นที่ไม่เกิน 200 ตารางเมตร</t>
  </si>
  <si>
    <t>0128</t>
  </si>
  <si>
    <t>(9) ค่าธรรมเนียมเกี่ยวกับสุสานและฌาปนสถาน</t>
  </si>
  <si>
    <t>0129</t>
  </si>
  <si>
    <t>(10) ค่าธรรมเนียมปิดแผ่นป้ายประกาศ หรือเขียนข้อความ
หรือภาพ ติดตั้ง เขียนป้าย หรือเอกสาร หรือทิ้ง หรือโปรยแผ่น
ประกาศเพื่อโฆษณาแก่ประชาชน</t>
  </si>
  <si>
    <t>0130</t>
  </si>
  <si>
    <t>(11) ค่าธรรมเนียมเกี่ยวกับการทะเบียนราษฏร</t>
  </si>
  <si>
    <t>0131</t>
  </si>
  <si>
    <t>(12) ค่าธรรมเนียมเกี่ยวกับบัตรประจำตัวประชาชน</t>
  </si>
  <si>
    <t>0132</t>
  </si>
  <si>
    <t xml:space="preserve">(13) ค่าธรรมเนียมเกี่ยวกับโรคพิษสุนัขบ้า </t>
  </si>
  <si>
    <t>0133</t>
  </si>
  <si>
    <t>(14) ค่าธรรมเนียมเกี่ยวกับการส่งเสริมและรักษาคุณภาพสิ่งแวดล้อมแห่งชาติ</t>
  </si>
  <si>
    <t>0134</t>
  </si>
  <si>
    <t>(15) ค่าธรรมเนียมบำรุง อบจ. จากผู้เข้าพักในโรงแรม</t>
  </si>
  <si>
    <t>0135</t>
  </si>
  <si>
    <t>(16) ค่าปรับผู้กระทำความผิดกฎหมายการจัดระเบียบจอดยานยนต์</t>
  </si>
  <si>
    <t>0136</t>
  </si>
  <si>
    <t>(17) ค่าปรับผู้กระทำความผิดกฎหมายจราจรทางบก</t>
  </si>
  <si>
    <t>0137</t>
  </si>
  <si>
    <t>(18) ค่าธรรมเนียมกระทำผิดกฏหมายการป้องกันและระงับอัคคีภัย</t>
  </si>
  <si>
    <t>0138</t>
  </si>
  <si>
    <t>(19) ค่าปรับผู้กระทำความผิดกฎหมายและข้อบังคับท้องถิ่น</t>
  </si>
  <si>
    <t>0139</t>
  </si>
  <si>
    <t>(20) ค่าปรับการผิดสัญญา</t>
  </si>
  <si>
    <t>0140</t>
  </si>
  <si>
    <t>(21) ค่าปรับอื่น ๆ</t>
  </si>
  <si>
    <t>0141</t>
  </si>
  <si>
    <t>(22) ค่าใบอนุญาตรับทำการเก็บ ขน หรือกำจัด สิ่งปฎิกูลหรือมูลฝอย</t>
  </si>
  <si>
    <t>0142</t>
  </si>
  <si>
    <t>(23)  ค่าใบอนุญาตจัดตั้งตลาด</t>
  </si>
  <si>
    <t>0143</t>
  </si>
  <si>
    <t>(24)ค่าใบอนุญาตจัดตั้งสถานที่จำหน่ายอาหารหรือสถานที่สะสม
อาหารในอาคาร หรือพื้นที่ใด ซึ่งมีพื้นที่เกิน 200 ตารางเมตร</t>
  </si>
  <si>
    <t>0144</t>
  </si>
  <si>
    <t>(25) ค่าใบอนุญาตจำหน่ายสินค้าในที่หรือทางสาธารณะ</t>
  </si>
  <si>
    <t>0145</t>
  </si>
  <si>
    <t>(26) ค่าใบอนุญาตเกี่ยวกับการควบคุมอาคาร</t>
  </si>
  <si>
    <t>0146</t>
  </si>
  <si>
    <t>(27) ค่าใบอนุญาตเกี่ยวกับการโฆษณาโดยใช้เครื่องขยายเสียง</t>
  </si>
  <si>
    <t>0147</t>
  </si>
  <si>
    <t>(28) ค่าใบอนุญาตอื่น ๆ</t>
  </si>
  <si>
    <t>0148</t>
  </si>
  <si>
    <t>(29) ค่าใบอนุญาตประกอบการค้าสำหรับกิจการเป็นอันตรายต่อสุขภาพ</t>
  </si>
  <si>
    <t>หมวดรายได้จากทรัพย์สิน</t>
  </si>
  <si>
    <t>0200</t>
  </si>
  <si>
    <t>(1) ค่าเช่าที่ดิน</t>
  </si>
  <si>
    <t>0201</t>
  </si>
  <si>
    <t>(2) ค่าเช่าหรือค่าบริการสถานที่</t>
  </si>
  <si>
    <t>0202</t>
  </si>
  <si>
    <t>(3)ดอกเบี้ย</t>
  </si>
  <si>
    <t>0203</t>
  </si>
  <si>
    <t>(4) เงินปันผลหรือเงินรางวัลต่าง ๆ</t>
  </si>
  <si>
    <t>0204</t>
  </si>
  <si>
    <t>(5) ค่าตอบแทนตามที่กฎหมายกำหนด</t>
  </si>
  <si>
    <t>0205</t>
  </si>
  <si>
    <t>หมวดรายได้จากสาธารณปโภคและการพาณิชย์</t>
  </si>
  <si>
    <t>0250</t>
  </si>
  <si>
    <t>(1) เงินช่วยเหลือท้องถิ่นจากกิจการเฉพาะการ</t>
  </si>
  <si>
    <t>0251</t>
  </si>
  <si>
    <t>(2) เงินสะสมจากการโอนกิจการสาธารณปโภคหรือการพาณิชย์</t>
  </si>
  <si>
    <t>0252</t>
  </si>
  <si>
    <t>(3) รายได้จากสาธารณูปโภคและการพาณิชย์
(ไม่แยกเป็นงบเฉพาะการ)</t>
  </si>
  <si>
    <t>0253</t>
  </si>
  <si>
    <t>หมวดรายได้เบ็ดเตล็ด</t>
  </si>
  <si>
    <t>0300</t>
  </si>
  <si>
    <t>(1) เงินที่มีผู้อุทิศให้</t>
  </si>
  <si>
    <t>0301</t>
  </si>
  <si>
    <t>(2) ค่าขายแบบแปลน</t>
  </si>
  <si>
    <t>0302</t>
  </si>
  <si>
    <t>(3) ค่าเขียนแบบแปลน</t>
  </si>
  <si>
    <t>0303</t>
  </si>
  <si>
    <t>(4) ค่าจำหน่ายแบบพิมพ์และคำร้อง</t>
  </si>
  <si>
    <t>0304</t>
  </si>
  <si>
    <t>(5) ค่ารับรองสำเนาและถ่ายเอกสาร</t>
  </si>
  <si>
    <t>0305</t>
  </si>
  <si>
    <t>(6) ค่าสมัครสมาชิกห้องสมุด</t>
  </si>
  <si>
    <t>0306</t>
  </si>
  <si>
    <t>(7) รายได้เบ็ดเตล็ดอื่น ๆ</t>
  </si>
  <si>
    <t>0307</t>
  </si>
  <si>
    <t>หมวดรายได้จากทุน</t>
  </si>
  <si>
    <t>0350</t>
  </si>
  <si>
    <t>(1) ค่าขายทอดตลาดทรัพย์สิน</t>
  </si>
  <si>
    <t>0351</t>
  </si>
  <si>
    <t>รายได้ที่รัฐบาลเก็บแล้วสรรให้องค์กรปกครองส่วนท้องถิ่น
 หมวดภาษีจัดสรร</t>
  </si>
  <si>
    <t>1000</t>
  </si>
  <si>
    <t>(1)  ภาษีและค่าธรรมเนียมรถยนต์หรือล้อเลื่อน</t>
  </si>
  <si>
    <t>1001</t>
  </si>
  <si>
    <t>(2) ภาษีมูลค่าเพิ่ม</t>
  </si>
  <si>
    <t>1002</t>
  </si>
  <si>
    <t>(3) ภาษีบำรุง อบจ. จากภาษีมูลค่าเพิ่มที่จัดเก็บตามประมวลรัษฎากร 5 %</t>
  </si>
  <si>
    <t>1003</t>
  </si>
  <si>
    <t>(4)  ภาษีธุรกิจเฉพาะ</t>
  </si>
  <si>
    <t>1004</t>
  </si>
  <si>
    <t>(5) ภาษีสุรา</t>
  </si>
  <si>
    <t>1005</t>
  </si>
  <si>
    <t>(6) ภาษีสรรพสามิต</t>
  </si>
  <si>
    <t>1006</t>
  </si>
  <si>
    <t>(7) ภาษีการพนัน</t>
  </si>
  <si>
    <t>1007</t>
  </si>
  <si>
    <t>(8)  ภาษีแสตมป์ยาสูบ</t>
  </si>
  <si>
    <t>1008</t>
  </si>
  <si>
    <t>(9) ค่าภาคหลวงและค่าธรรมเนียมป่าไม้</t>
  </si>
  <si>
    <t>1009</t>
  </si>
  <si>
    <t>(10) ค่าภาคหลวงแร่</t>
  </si>
  <si>
    <t>1010</t>
  </si>
  <si>
    <t>(11) ค่าภาคหลวงปิโตรเลียม</t>
  </si>
  <si>
    <t>1011</t>
  </si>
  <si>
    <t>(12)เงินที่เก็บตามกฎหมายว่าด้วยอุทยานแห่งชาติ</t>
  </si>
  <si>
    <t>1012</t>
  </si>
  <si>
    <t>(13) ค่าธรรมเนียมจดทะเบียนสิทธิและนิติกรรมที่ดิน</t>
  </si>
  <si>
    <t>1013</t>
  </si>
  <si>
    <t>(14) อากรประทานบัตรและอาชญาบัตรประมง</t>
  </si>
  <si>
    <t>1014</t>
  </si>
  <si>
    <t>(15) อากรรังนกอีแอ่น</t>
  </si>
  <si>
    <t>1015</t>
  </si>
  <si>
    <t>(16) ค่าธรรมเนียมน้ำบาดาลและใช้น้ำบาดาล</t>
  </si>
  <si>
    <t>1016</t>
  </si>
  <si>
    <t>(17) ค่าธรรมเนียมสนามบิน</t>
  </si>
  <si>
    <t>1017</t>
  </si>
  <si>
    <t>รายได้ที่รัฐบาลอุดหนุนให้องค์กรปกครองส่วนท้องถิ่น</t>
  </si>
  <si>
    <t>หมวดเงินอุดหนุน</t>
  </si>
  <si>
    <t>2000</t>
  </si>
  <si>
    <t>(1)  เงินอุดหนุนเพื่อการบูรณะท้องถิ่นและกิจการอื่นทั่วไป
(หรือเงินอุดหนุนทั่วไป)</t>
  </si>
  <si>
    <t>2001</t>
  </si>
  <si>
    <t>(2) เงินอุดหนุนทั่วไป (อบต.)</t>
  </si>
  <si>
    <t>2002</t>
  </si>
  <si>
    <t>(3)  เงินอุดหนุนกรณีต่าง ๆ ที่ต้องนำมาตั้งงบประมาณ</t>
  </si>
  <si>
    <t>2003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</si>
  <si>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</si>
  <si>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</si>
  <si>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</si>
  <si>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(1) เงินอุดหนุนเฉพาะกิจด้านการศึกษา</t>
  </si>
  <si>
    <t>3001</t>
  </si>
  <si>
    <t>(2)  เงินอุดหนุนเฉพาะกิจเพื่อเป็นโครงการพื้นฐาน</t>
  </si>
  <si>
    <t>3002</t>
  </si>
  <si>
    <t>(3) เงินอุดหนุนเฉพาะกิจ</t>
  </si>
  <si>
    <t xml:space="preserve"> -เบี้ยยังชีพผู้สูงอายุ</t>
  </si>
  <si>
    <t xml:space="preserve"> - เบี้ยยังชีพผู้พิการ</t>
  </si>
  <si>
    <t xml:space="preserve"> - รายจ่ายศูนย์พัฒนาเด็กเล็ก</t>
  </si>
  <si>
    <t xml:space="preserve"> - เงินเดือนครู ศพด.</t>
  </si>
  <si>
    <t xml:space="preserve"> - โครงการไทยเข้มแข็ง</t>
  </si>
  <si>
    <t xml:space="preserve"> - ทุนการศึกษา ผดด.</t>
  </si>
  <si>
    <t xml:space="preserve"> - โครงการพัฒนาสตรี สนง พัฒนาสังคมและความมั่นคงของมนุษย์</t>
  </si>
  <si>
    <t xml:space="preserve"> - เงินสวัสดิการฯ</t>
  </si>
  <si>
    <t xml:space="preserve"> - ค่าวัสดุการศึกษา</t>
  </si>
  <si>
    <t xml:space="preserve"> - โครงการ 25 ตาสับปะรด</t>
  </si>
  <si>
    <t>รวมทั้งสิ้น</t>
  </si>
  <si>
    <t>งบแสดงฐานะการเงิน</t>
  </si>
  <si>
    <t>ทรัพย์สิน</t>
  </si>
  <si>
    <t>ทรัพย์สินตามงบทรัพย์สิน</t>
  </si>
  <si>
    <t>(หมายเหตุ 1)</t>
  </si>
  <si>
    <t>(หมายเหตุ 2)</t>
  </si>
  <si>
    <t>ลูกหนี้เงินทุนโครงการเศรษฐกิจชุมชน</t>
  </si>
  <si>
    <t>หนี้สินและเงินสะสม</t>
  </si>
  <si>
    <t>ทุนทรัพย์สิน</t>
  </si>
  <si>
    <t>(หมายเหตุ 3)</t>
  </si>
  <si>
    <t>เงินรับฝากต่าง ๆ</t>
  </si>
  <si>
    <t>(หมายเหตุ 4)</t>
  </si>
  <si>
    <t>เงินนอกงบประมาณ เงินทุนโครงการเศรษฐกิจชุมชน</t>
  </si>
  <si>
    <t>รายจ่ายค้างจ่าย</t>
  </si>
  <si>
    <t>(หมายเหตุ 5)</t>
  </si>
  <si>
    <t>เงินทุนสำรองเงินสะสม</t>
  </si>
  <si>
    <t>เงินสะสม</t>
  </si>
  <si>
    <t>(หมายเหตุ 6)</t>
  </si>
  <si>
    <t>หมายเหตุประกอบงบการเงินเป็นส่วนหนึ่งของงบการเงินนี้</t>
  </si>
  <si>
    <t>..........................................................</t>
  </si>
  <si>
    <t>ปลัดเทศบาลตำบลหนองบัวตะเกียด</t>
  </si>
  <si>
    <t>หัวหน้ากองคลังเทศบาลตำบลหนองบัวตะเกียด</t>
  </si>
  <si>
    <t>ณ วันที่ 30 กันยายน 2555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</si>
  <si>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</si>
  <si>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</si>
  <si>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</si>
  <si>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</si>
  <si>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หมายเหตุ</t>
  </si>
  <si>
    <t>ทรัพย์สินเกิดจาก</t>
  </si>
  <si>
    <t>จำนวนเงิน</t>
  </si>
  <si>
    <t>ก. อสังหาริมทรัพย์</t>
  </si>
  <si>
    <t>1. ที่ดิน</t>
  </si>
  <si>
    <t>เงินรายได้</t>
  </si>
  <si>
    <t>2. อาคาร</t>
  </si>
  <si>
    <t>เงินโครงการไทยเข้มแข็ง</t>
  </si>
  <si>
    <t>3. เสาวิทยุ</t>
  </si>
  <si>
    <t>เงินกู้</t>
  </si>
  <si>
    <t>4. บอร์ดประชาสัมพันธ์</t>
  </si>
  <si>
    <t>1. เครื่องยนต์และยานพาหนะ</t>
  </si>
  <si>
    <t>2. เครื่องมือเครื่องใช้และอุปกรณ์</t>
  </si>
  <si>
    <t xml:space="preserve">   ก. ในงานบ้านงานครัว</t>
  </si>
  <si>
    <t xml:space="preserve">   ข. ในการโยธา</t>
  </si>
  <si>
    <t xml:space="preserve">   ค. ในการเกษตร</t>
  </si>
  <si>
    <t>3. เครื่องใช้สำนักงาน</t>
  </si>
  <si>
    <t>.....................................</t>
  </si>
  <si>
    <t>กระดาษทำการงบทรัพย์สิน</t>
  </si>
  <si>
    <t>ยอดยกมา</t>
  </si>
  <si>
    <t>เพิ่ม</t>
  </si>
  <si>
    <t>จำหน่าย</t>
  </si>
  <si>
    <t>ยอดยกไป</t>
  </si>
  <si>
    <t>ข. สังหาริมทรัพย์</t>
  </si>
  <si>
    <t>ก. ในงานบ้านงานครัว</t>
  </si>
  <si>
    <t>ข.ในการโยธา</t>
  </si>
  <si>
    <t>ค.ในการเกษตร</t>
  </si>
  <si>
    <t>หมวดค่าครุภัณฑ์</t>
  </si>
  <si>
    <t>จ่ายขาดเงินสะสม</t>
  </si>
  <si>
    <t>ณ วันที่   30 กันยายน 2555</t>
  </si>
  <si>
    <t>ทะเบียนทรัพย์สิน  ประจำปีงบประมาณ  2555  (หมายเหตุ 1)</t>
  </si>
  <si>
    <t>ที่</t>
  </si>
  <si>
    <t>รหัสหมายเลขทะเบียน</t>
  </si>
  <si>
    <t>ราคาต่อหน่วย</t>
  </si>
  <si>
    <t>จำนวน</t>
  </si>
  <si>
    <t>ราคารวม</t>
  </si>
  <si>
    <t>ประจำที่</t>
  </si>
  <si>
    <t>เปลี่ยนแปลง</t>
  </si>
  <si>
    <t>1.  ที่ดิน</t>
  </si>
  <si>
    <t>001-47-0001</t>
  </si>
  <si>
    <t>ที่ดินพร้อมโฉนด</t>
  </si>
  <si>
    <t>1 แปลง</t>
  </si>
  <si>
    <t>สำนักปลัด</t>
  </si>
  <si>
    <t>ถมดิน</t>
  </si>
  <si>
    <t>2.  อาคาร</t>
  </si>
  <si>
    <t>005-39-0001</t>
  </si>
  <si>
    <t>อาคาร(1)</t>
  </si>
  <si>
    <t>1 หลัง</t>
  </si>
  <si>
    <t>005-39-0003</t>
  </si>
  <si>
    <t>อาคาร(2)</t>
  </si>
  <si>
    <t>005-47-0002</t>
  </si>
  <si>
    <t>อาคารอเนกประสงค์</t>
  </si>
  <si>
    <t>005-51-0004</t>
  </si>
  <si>
    <t>อาคาร  พร้อมโรงจอดรถ</t>
  </si>
  <si>
    <t>414-38-0001</t>
  </si>
  <si>
    <t>เสาธง</t>
  </si>
  <si>
    <t>1 ต้น</t>
  </si>
  <si>
    <t>084-46-0001</t>
  </si>
  <si>
    <t>ลูกกรงเหล็กดัดหน้าต่าง</t>
  </si>
  <si>
    <t>1 ชุด</t>
  </si>
  <si>
    <t>084-51-0002</t>
  </si>
  <si>
    <t>005-53-0005</t>
  </si>
  <si>
    <t>ศูนย์พัฒนาเด็กเล็ก</t>
  </si>
  <si>
    <t>005-53-0006</t>
  </si>
  <si>
    <t>ลานกีฬาเอนกประสงค์</t>
  </si>
  <si>
    <t>1 แห่ง</t>
  </si>
  <si>
    <t>005-53-0007</t>
  </si>
  <si>
    <t>อาคารเอนกประสงค์ (กองช่าง)</t>
  </si>
  <si>
    <t>กองช่าง</t>
  </si>
  <si>
    <t>005-53-0008</t>
  </si>
  <si>
    <t>ลานคอนกรีตรอบอาคาร</t>
  </si>
  <si>
    <t>005-54-0009</t>
  </si>
  <si>
    <t xml:space="preserve">อาคารเอนกประสงค์ </t>
  </si>
  <si>
    <t>จ่ายขาดฯ</t>
  </si>
  <si>
    <t>005-54-0010</t>
  </si>
  <si>
    <t>ห้องน้ำเอนกประสงค์</t>
  </si>
  <si>
    <t>3.  เสาวิทยุ</t>
  </si>
  <si>
    <t>107-50-0001</t>
  </si>
  <si>
    <t>เสาวิทยุสื่อสาร</t>
  </si>
  <si>
    <t>4.  บอร์ดประชาสัมพันธ์</t>
  </si>
  <si>
    <t>185-51-0001-0002</t>
  </si>
  <si>
    <t>ป้ายเหล็กประชาสัมพันธ์</t>
  </si>
  <si>
    <t>2 ป้าย</t>
  </si>
  <si>
    <t>ส่วนโยธา</t>
  </si>
  <si>
    <t>189-51-0001</t>
  </si>
  <si>
    <t>บอร์ดประชาสัมพันธ์</t>
  </si>
  <si>
    <t>1 ป้าย</t>
  </si>
  <si>
    <t>ข.สังหาริมทรัพย์</t>
  </si>
  <si>
    <t>1.  เครื่องยนต์และยานพาหนะ</t>
  </si>
  <si>
    <t xml:space="preserve">รถยนต์ดีเซล </t>
  </si>
  <si>
    <t>1 คัน</t>
  </si>
  <si>
    <t>001-48-0002</t>
  </si>
  <si>
    <t>รถบรรทุกน้ำอเนกประสงค์</t>
  </si>
  <si>
    <t>001-54-0003</t>
  </si>
  <si>
    <t>รถยนต์ดีเซล สีดำ</t>
  </si>
  <si>
    <t>001-54-0004</t>
  </si>
  <si>
    <t>รถบรรทุกขยะเอนกประสงค์</t>
  </si>
  <si>
    <t>กองสาธารณสุข</t>
  </si>
  <si>
    <t>2.  เครื่องมือเครื่องใช้และอุปกรณ์</t>
  </si>
  <si>
    <t>438-48-0001</t>
  </si>
  <si>
    <t>เครื่องดูดฝุ่น</t>
  </si>
  <si>
    <t>เครื่อง</t>
  </si>
  <si>
    <t>800-52-0001</t>
  </si>
  <si>
    <t>หม้อหุงข้าว</t>
  </si>
  <si>
    <t>1 ใบ</t>
  </si>
  <si>
    <t>800-52-0002</t>
  </si>
  <si>
    <t>ถังใส่น้ำแข็ง</t>
  </si>
  <si>
    <t>800-54-0003</t>
  </si>
  <si>
    <t>กระติกน้ำร้อน</t>
  </si>
  <si>
    <t>ข. ในการโยธา</t>
  </si>
  <si>
    <t>054-48-0001</t>
  </si>
  <si>
    <t>เครื่องพ่นหมอกควัน</t>
  </si>
  <si>
    <t>1 เครื่อง</t>
  </si>
  <si>
    <t>054-50-0002</t>
  </si>
  <si>
    <t>054-51-0003</t>
  </si>
  <si>
    <t>เครืองพ่นหมอกควัน</t>
  </si>
  <si>
    <t>1เครื่อง</t>
  </si>
  <si>
    <t>200-50-0001</t>
  </si>
  <si>
    <t>เครื่องทดสอบคอนกรีต</t>
  </si>
  <si>
    <t>4 อัน</t>
  </si>
  <si>
    <t>200-53-0002</t>
  </si>
  <si>
    <t>อุปกรณ์ทดสอบดิน</t>
  </si>
  <si>
    <t xml:space="preserve">  1 อัน</t>
  </si>
  <si>
    <t>200-54-0003</t>
  </si>
  <si>
    <t>เครื่องตบดิน</t>
  </si>
  <si>
    <t>ค. ในการเกษตร</t>
  </si>
  <si>
    <t>055-51-0001</t>
  </si>
  <si>
    <t>เครื่องสูบน้ำ</t>
  </si>
  <si>
    <t xml:space="preserve"> 1เครื่อง</t>
  </si>
  <si>
    <t>3.  เครื่องใช้สำนักงาน</t>
  </si>
  <si>
    <t>283-50-0001</t>
  </si>
  <si>
    <t>ป้ายสามเหลี่ยม(ป้ายจราจร)</t>
  </si>
  <si>
    <t>283-51-0002-0003</t>
  </si>
  <si>
    <t>เต็นท์พร้อมโครงเหล็ก</t>
  </si>
  <si>
    <t>2 หลัง</t>
  </si>
  <si>
    <t>284-54-0004-0006</t>
  </si>
  <si>
    <t>3 หลัง</t>
  </si>
  <si>
    <t>400-38-0001-0004</t>
  </si>
  <si>
    <t>โต๊ะทำงานระดับ 3-6</t>
  </si>
  <si>
    <t>4 ตัว</t>
  </si>
  <si>
    <t>กองคลัง</t>
  </si>
  <si>
    <t>400-38-0005</t>
  </si>
  <si>
    <t>โต๊ะวางเครื่องพิมพ์ดีด พร้อมเก้าอี้</t>
  </si>
  <si>
    <t>1 ตัว</t>
  </si>
  <si>
    <t>400-40-0016</t>
  </si>
  <si>
    <t>โต๊ะเขียนแบบชนิดพับ</t>
  </si>
  <si>
    <t>400-44-0017-0025</t>
  </si>
  <si>
    <t>โต๊ะประชุม</t>
  </si>
  <si>
    <t>3 ชุด</t>
  </si>
  <si>
    <t>400-44-0026</t>
  </si>
  <si>
    <t>โต๊ะระดับ 3-6</t>
  </si>
  <si>
    <t>400-46-0027-0028</t>
  </si>
  <si>
    <t>2 ตัว</t>
  </si>
  <si>
    <t>400-46-0029-0030</t>
  </si>
  <si>
    <t>โต๊ะทำงานระดับ 1-2</t>
  </si>
  <si>
    <t>400-46-0031</t>
  </si>
  <si>
    <t>โต๊ะวางเครื่องคอมพิวเตอร์</t>
  </si>
  <si>
    <t>400-48-0032-0037</t>
  </si>
  <si>
    <t>โต๊ะทำงานระดับ 2-6</t>
  </si>
  <si>
    <t>6 ตัว</t>
  </si>
  <si>
    <t>400-48-0038-0039</t>
  </si>
  <si>
    <t>โต๊ะคอมพิวเตอร์</t>
  </si>
  <si>
    <t>400-49-0040-0041</t>
  </si>
  <si>
    <t>2  ตัว</t>
  </si>
  <si>
    <t>กองคลัง/ ปลัด</t>
  </si>
  <si>
    <t>400-51-0042-0046</t>
  </si>
  <si>
    <t>โต๊ะทำงาน</t>
  </si>
  <si>
    <t>5 ตัว</t>
  </si>
  <si>
    <t>400-52-0047</t>
  </si>
  <si>
    <t>1ตัว</t>
  </si>
  <si>
    <t>400-52-0048</t>
  </si>
  <si>
    <t>กองการศึกษา</t>
  </si>
  <si>
    <t>400-52-0049-0072</t>
  </si>
  <si>
    <t>โต๊ะพร้อมเก้าอี้ ศพด.</t>
  </si>
  <si>
    <t>24 ชุด</t>
  </si>
  <si>
    <t>400-53-0073</t>
  </si>
  <si>
    <t>400-53-0074</t>
  </si>
  <si>
    <t>400-53-0075</t>
  </si>
  <si>
    <t>400-53-0076</t>
  </si>
  <si>
    <t>400-53-0077</t>
  </si>
  <si>
    <t>401-38-0001-0005</t>
  </si>
  <si>
    <t>เก้าอี้พักแขนฟองน้ำ  ระดับ 3-6</t>
  </si>
  <si>
    <t>401-40-0069</t>
  </si>
  <si>
    <t>เก้าอี้นั่งเขียนแบบฟองน้ำ</t>
  </si>
  <si>
    <t>401-44-0070-105</t>
  </si>
  <si>
    <t>เก้าอี้นั่งประชุมบุฟองน้ำขอบเหล็ก</t>
  </si>
  <si>
    <t>บริจาค</t>
  </si>
  <si>
    <t>36 ตัว</t>
  </si>
  <si>
    <t>401-44-00106</t>
  </si>
  <si>
    <t>เก้าอี้มีที่พักแขนบุฟองน้ำระดับ 3-6</t>
  </si>
  <si>
    <t>401-46-0107-0110</t>
  </si>
  <si>
    <t>401-48-0112-0117</t>
  </si>
  <si>
    <t>เก้าอี้ทำงานระดับ  2-6</t>
  </si>
  <si>
    <t>401-49-0120-0121</t>
  </si>
  <si>
    <t>เก้าอี้ทำงานคอมพิวเตอร์</t>
  </si>
  <si>
    <t>401-51-0122-0141</t>
  </si>
  <si>
    <t>เก้าอี้นั่งประชุม</t>
  </si>
  <si>
    <t>20 ตัว</t>
  </si>
  <si>
    <t>401-51-0142-0145</t>
  </si>
  <si>
    <t>เก้าอี้นั่งพักสามที่นั้ง</t>
  </si>
  <si>
    <t>401-51-0146</t>
  </si>
  <si>
    <t>เก้าอี้ผู้บริหาร</t>
  </si>
  <si>
    <t>401-51-0147-0150</t>
  </si>
  <si>
    <t>เก้าอี้พนักงาน</t>
  </si>
  <si>
    <t>401-52-0151-0551</t>
  </si>
  <si>
    <t>เก้าอี้พลาสติก</t>
  </si>
  <si>
    <t>400 ตัว</t>
  </si>
  <si>
    <t>401-52-00552-00571</t>
  </si>
  <si>
    <t>19 ตัว</t>
  </si>
  <si>
    <t>401-52-00572</t>
  </si>
  <si>
    <t>401-52-00573</t>
  </si>
  <si>
    <t>401-53-00574</t>
  </si>
  <si>
    <t>เก้าอี้ทำงาน</t>
  </si>
  <si>
    <t>401-53-00575</t>
  </si>
  <si>
    <t>401-53-00576</t>
  </si>
  <si>
    <t>401-53-00577</t>
  </si>
  <si>
    <t>401-53-00578</t>
  </si>
  <si>
    <t>401-53-00579-00976</t>
  </si>
  <si>
    <t>401-54-00977-00980</t>
  </si>
  <si>
    <t>401-54-00981</t>
  </si>
  <si>
    <t>กองสวัสดิการ</t>
  </si>
  <si>
    <t>401-54-00982-986</t>
  </si>
  <si>
    <t>403-51-0001</t>
  </si>
  <si>
    <t>ชุดรับแขก</t>
  </si>
  <si>
    <t>406 - 38-003</t>
  </si>
  <si>
    <t>ตู้เก็บแบบฟร์อม  15  ลิ้นชัก</t>
  </si>
  <si>
    <t>406-38-0001</t>
  </si>
  <si>
    <t>ตู้เก็บเอกสาร 2 บานประตู</t>
  </si>
  <si>
    <t>406-38-0002</t>
  </si>
  <si>
    <t>ตู้เก็บเอกสาร4 ลิ้นชัก</t>
  </si>
  <si>
    <t>406-39-0004</t>
  </si>
  <si>
    <t>406-41-0005</t>
  </si>
  <si>
    <t>ตู้เอนกประสงค์</t>
  </si>
  <si>
    <t>406-44-0006</t>
  </si>
  <si>
    <t>ตู้เอนกประสงค์ (ตู้กระจก 2 บาน)</t>
  </si>
  <si>
    <t>406-44-0007</t>
  </si>
  <si>
    <t>ตู้เหล็กขนาด 2  บาน</t>
  </si>
  <si>
    <t>406-44-0008</t>
  </si>
  <si>
    <t>ตู้เก็บแบบฟอร์ม  15  ลิ้นชัก</t>
  </si>
  <si>
    <t>406-45-0009</t>
  </si>
  <si>
    <t>ตู้เอนกประสงค์(ตู้กระจก 2 บาน)</t>
  </si>
  <si>
    <t>406-45-0010</t>
  </si>
  <si>
    <t>406-45-0011</t>
  </si>
  <si>
    <t>406-46-0012-0014</t>
  </si>
  <si>
    <t>406-48-0015</t>
  </si>
  <si>
    <t>ตู้บานเลื่อนกระจก 4 ฟุต</t>
  </si>
  <si>
    <t>406-49-0016-0017</t>
  </si>
  <si>
    <t>ตู้บานเลื่อนขนาด 3 ฟุต</t>
  </si>
  <si>
    <t>406-51-0018-0019</t>
  </si>
  <si>
    <t>ตู้เก็บเอกสารขนาด 2 บาน</t>
  </si>
  <si>
    <t>406-52-0020</t>
  </si>
  <si>
    <t>ตู้เก็บเอกสาร</t>
  </si>
  <si>
    <t>406-51-0021-0024</t>
  </si>
  <si>
    <t>4 หลัง</t>
  </si>
  <si>
    <t>406-52-0025</t>
  </si>
  <si>
    <t>406-52-0026-0031</t>
  </si>
  <si>
    <t>ตู้เก็บเอกสาร ศพด.</t>
  </si>
  <si>
    <t>6 หลัง</t>
  </si>
  <si>
    <t>406-53-0032</t>
  </si>
  <si>
    <t>406-53-0033</t>
  </si>
  <si>
    <t>406-53-0034</t>
  </si>
  <si>
    <t>406-53-0035</t>
  </si>
  <si>
    <t>406-53-0036-0040</t>
  </si>
  <si>
    <t>5 หลัง</t>
  </si>
  <si>
    <t>406-54-0041</t>
  </si>
  <si>
    <t>406-54-0042</t>
  </si>
  <si>
    <t>407-39-0001</t>
  </si>
  <si>
    <t>ชั้นวางของ3 ชั้น</t>
  </si>
  <si>
    <t>411-42-0001-0002</t>
  </si>
  <si>
    <t>พระบรมฉายาลักษณ์</t>
  </si>
  <si>
    <t>เครื่องพิมพ์ดีดภาษาไทย</t>
  </si>
  <si>
    <t>416-46-0002</t>
  </si>
  <si>
    <t>เครื่องคอมพิวเตอร์พร้อมอุปกรณ์</t>
  </si>
  <si>
    <t>จำหน่ายหน้าจอ</t>
  </si>
  <si>
    <t>โครงการถ่ายโอน</t>
  </si>
  <si>
    <t>416-48-0003</t>
  </si>
  <si>
    <t>416-48-0004</t>
  </si>
  <si>
    <t>416-49-0005</t>
  </si>
  <si>
    <t>416-49-0006</t>
  </si>
  <si>
    <t>416-51-0007</t>
  </si>
  <si>
    <t>416-52-0008</t>
  </si>
  <si>
    <t>416-52-0009</t>
  </si>
  <si>
    <t>416-53-0010</t>
  </si>
  <si>
    <t>416-53-0011</t>
  </si>
  <si>
    <t>416-53-0012</t>
  </si>
  <si>
    <t>601-53-0001</t>
  </si>
  <si>
    <t>เครื่องปรินเตอร์</t>
  </si>
  <si>
    <t>601-54-0002</t>
  </si>
  <si>
    <t>เครื่องปริ้นเตอร์</t>
  </si>
  <si>
    <t>601-54-0003</t>
  </si>
  <si>
    <t>417-45-0001</t>
  </si>
  <si>
    <t>เครื่องถ่ายเอกสาร</t>
  </si>
  <si>
    <t>417-50-0002</t>
  </si>
  <si>
    <t>418-39-0001</t>
  </si>
  <si>
    <t>เครื่องอัดสำเนายี่ห้อเกสเทเนอร์</t>
  </si>
  <si>
    <t>420-46-0001-0002</t>
  </si>
  <si>
    <t>เครื่องปรับอากาศ</t>
  </si>
  <si>
    <t>2 เครื่อง</t>
  </si>
  <si>
    <t>420-46-0003</t>
  </si>
  <si>
    <t>420-51-00011-00021</t>
  </si>
  <si>
    <t>11 เครื่อง</t>
  </si>
  <si>
    <t>420-51-00022-00023</t>
  </si>
  <si>
    <t>420-51-0004</t>
  </si>
  <si>
    <t>420-51-0005-00010</t>
  </si>
  <si>
    <t>6 เครื่อง</t>
  </si>
  <si>
    <t>420-54-00011</t>
  </si>
  <si>
    <t>422-45-0001</t>
  </si>
  <si>
    <t>เครื่องชุมสายโทรศัพท์</t>
  </si>
  <si>
    <t>422-51-0002</t>
  </si>
  <si>
    <t>5 เครื่อง</t>
  </si>
  <si>
    <t>424-45-0001</t>
  </si>
  <si>
    <t>เครื่องโทรพิมพ์</t>
  </si>
  <si>
    <t>424-53-0002</t>
  </si>
  <si>
    <t>เครื่องโทรสาร</t>
  </si>
  <si>
    <t>1  เครื่อง</t>
  </si>
  <si>
    <t>427-52-0001</t>
  </si>
  <si>
    <t>เคาน์เตอร์</t>
  </si>
  <si>
    <t>1หลัง</t>
  </si>
  <si>
    <t>434-46-0001</t>
  </si>
  <si>
    <t>ผ้าม่านหน้าต่าง 7 ช่อง</t>
  </si>
  <si>
    <t>434-51-0002</t>
  </si>
  <si>
    <t>ผ้าม่านหน้าต่างอาคารสำนักงาน</t>
  </si>
  <si>
    <t>442-49-0001</t>
  </si>
  <si>
    <t>เครื่องตัดหญ้าสะพายหลัง</t>
  </si>
  <si>
    <t>449-51-0001</t>
  </si>
  <si>
    <t>เครื่องถ่ายทอดภาพ</t>
  </si>
  <si>
    <t>452-47-0002</t>
  </si>
  <si>
    <t>กล้องดิจิตอล</t>
  </si>
  <si>
    <t>452-52-0003</t>
  </si>
  <si>
    <t>452-54-0004</t>
  </si>
  <si>
    <t>456-40-0001</t>
  </si>
  <si>
    <t>โทรทัศน์สี ชาร์ป 21 นี้ว</t>
  </si>
  <si>
    <t xml:space="preserve">  -   </t>
  </si>
  <si>
    <t>456-51-0002</t>
  </si>
  <si>
    <t>456-54-0003</t>
  </si>
  <si>
    <t>โทรทัศน์สี ซัมชุง 32 นิ้ว</t>
  </si>
  <si>
    <t>457-54-0004</t>
  </si>
  <si>
    <t>461-50-00018</t>
  </si>
  <si>
    <t>เครื่องรับส่งวิทยุ(ประจำที่)</t>
  </si>
  <si>
    <t xml:space="preserve">     ใช้ในกิจกรรม  อปพร.</t>
  </si>
  <si>
    <t>462-45-0001</t>
  </si>
  <si>
    <t>เครื่องขยายเสียง</t>
  </si>
  <si>
    <t>462-51-0002</t>
  </si>
  <si>
    <t>1ชุด</t>
  </si>
  <si>
    <t>461-40-0001</t>
  </si>
  <si>
    <t>วิทยุเทปยี่ห้อพานาโชนิค</t>
  </si>
  <si>
    <t>477-51-0001</t>
  </si>
  <si>
    <t>โต๊ะหมู่บูชา</t>
  </si>
  <si>
    <t>477-51-0002</t>
  </si>
  <si>
    <t>600-50-0002-0003</t>
  </si>
  <si>
    <t>โทรโข่ง</t>
  </si>
  <si>
    <t>702-40-0001</t>
  </si>
  <si>
    <t>เตาแก๊ส  ชนิดหัวเดียวพร้อมถังแก๊ส</t>
  </si>
  <si>
    <t>703-41-0001</t>
  </si>
  <si>
    <t>ตู้เย็นยี่ห้อโตซิบา  ขนาด 3.8 คิว</t>
  </si>
  <si>
    <t>703-51-0002</t>
  </si>
  <si>
    <t>ตู้เย็นยี่ห้อชาร์ป  ขนาด 13.3 คิว</t>
  </si>
  <si>
    <t>801-40-0001</t>
  </si>
  <si>
    <t>เครื่องเขียนอักษรภาษาไทย(รีลอร์ย)</t>
  </si>
  <si>
    <t>900-40-0001</t>
  </si>
  <si>
    <t>ตู้นิรภัย ยี่ห้อเลโก้</t>
  </si>
  <si>
    <t>432-54-0001-0003</t>
  </si>
  <si>
    <t>พัดลมไอน้ำ</t>
  </si>
  <si>
    <t>3 ตัว</t>
  </si>
  <si>
    <t xml:space="preserve"> ตั้งแต่วันที่ 1 ตุลาคม 2554 ถึง วันที่ 30  กันยายน  2555</t>
  </si>
  <si>
    <t>005-55-0011</t>
  </si>
  <si>
    <t>อาคารศูนย์ป้องกันภัย</t>
  </si>
  <si>
    <t>200-55-0004</t>
  </si>
  <si>
    <t>เทปวัดระยะ</t>
  </si>
  <si>
    <t>1 อัน</t>
  </si>
  <si>
    <t>โต๊ะทำงานพร้อมเก้าอี้</t>
  </si>
  <si>
    <t>2 ชุด</t>
  </si>
  <si>
    <t>401-55-00987-990</t>
  </si>
  <si>
    <t>406-55-0043-0044</t>
  </si>
  <si>
    <t>406-55-0045-0048</t>
  </si>
  <si>
    <t>406-55-0049-0051</t>
  </si>
  <si>
    <t>406-55-0052-0053</t>
  </si>
  <si>
    <t>601-55-0004</t>
  </si>
  <si>
    <t>703-55-0003</t>
  </si>
  <si>
    <t>ตู้เย็นยี่ห้อ</t>
  </si>
  <si>
    <t>หมายเหตุ ประกอบงบแสดงฐานะการเงิน</t>
  </si>
  <si>
    <t xml:space="preserve">เงินฝากธนาคาร </t>
  </si>
  <si>
    <t>กรุงไทย (จำกัด มหาชน)</t>
  </si>
  <si>
    <t>ประเภทออมทรัพย์</t>
  </si>
  <si>
    <t>ประเภทกระแสรายวัน</t>
  </si>
  <si>
    <t>เพื่อการเกษตรและสหกรณ์การเกษตร</t>
  </si>
  <si>
    <t>ประเภทประจำ</t>
  </si>
  <si>
    <t>ออมสิน</t>
  </si>
  <si>
    <r>
      <rPr>
        <b/>
        <u val="single"/>
        <sz val="16"/>
        <color indexed="8"/>
        <rFont val="TH SarabunPSK"/>
        <family val="2"/>
      </rPr>
      <t>หมายเหตุ 4</t>
    </r>
    <r>
      <rPr>
        <b/>
        <sz val="16"/>
        <color indexed="8"/>
        <rFont val="TH SarabunPSK"/>
        <family val="2"/>
      </rPr>
      <t xml:space="preserve">  เงินรับฝาก</t>
    </r>
  </si>
  <si>
    <t xml:space="preserve"> - เงินประกันสัญญา</t>
  </si>
  <si>
    <t xml:space="preserve"> - ค่าใช้จ่ายในการจัดเก็บภาษีบำรุงท้องที่ 5% </t>
  </si>
  <si>
    <t>งบหนี้สิน</t>
  </si>
  <si>
    <t>ชื่อเจ้าหนี้/โครงการที่ขอกู้/จำนวนเงินที่ขอกู้</t>
  </si>
  <si>
    <t>สัญญาเลขที่/วันที่</t>
  </si>
  <si>
    <t>เงินต้นค้างชำระ</t>
  </si>
  <si>
    <t>ปีสิ้นสุดสัญญา</t>
  </si>
  <si>
    <t>ลงวันที่ 30 ก.ค. 2553</t>
  </si>
  <si>
    <t xml:space="preserve"> 30 ก.ค. 2563</t>
  </si>
  <si>
    <t>หมวด/ประเภทรายจ่าย</t>
  </si>
  <si>
    <t>เบิกจ่ายแล้ว</t>
  </si>
  <si>
    <t>คงเหลือ</t>
  </si>
  <si>
    <t>ก่อหนี้ผูกผัน</t>
  </si>
  <si>
    <t>ไม่ก่อหนี้ผูกผัน</t>
  </si>
  <si>
    <t>หมวดค่าใช้สอย</t>
  </si>
  <si>
    <t>หมวดงบกลาง</t>
  </si>
  <si>
    <t xml:space="preserve">  - เบี้ยยังชีพผู้สูงอายุ</t>
  </si>
  <si>
    <t xml:space="preserve">  - เบี้ยยังชีพผู้พิการ</t>
  </si>
  <si>
    <t>หมวดค่าที่ดินและสิ่งก่อสร้าง</t>
  </si>
  <si>
    <t xml:space="preserve">  - โครงการก่อสร้างถนนคอนกรีตเสริมเหล็ก ม.8</t>
  </si>
  <si>
    <t xml:space="preserve"> - โครงการก่อสร้างถนนหินคลุก ม. 6</t>
  </si>
  <si>
    <t xml:space="preserve"> - โครงการก่อสร้างถนนหินคลุก ม. 12</t>
  </si>
  <si>
    <t xml:space="preserve"> - โครงการก่อสร้างถนนหินคลุก ม.15</t>
  </si>
  <si>
    <t>งบเงินสะสม</t>
  </si>
  <si>
    <t>รายรับจริงสูงกว่ารายจ่ายจริง</t>
  </si>
  <si>
    <r>
      <rPr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ทุนสำรองเงินสะสม</t>
    </r>
  </si>
  <si>
    <t>บวก</t>
  </si>
  <si>
    <t>รายรับจริงสูงกว่ารายจ่ายจริงหลักหลักเงินทุนสำรองเงินสะสม</t>
  </si>
  <si>
    <t>หัก</t>
  </si>
  <si>
    <t>3. ลูกหนี้ภาษี</t>
  </si>
  <si>
    <t>เงินสะสม 1 ตุลาคม  2554</t>
  </si>
  <si>
    <t>เงินสะสม 30 กันยายน 2555</t>
  </si>
  <si>
    <t xml:space="preserve">ในปีงบประมาณ 2555 ได้รับอนุมัติให้จ่ายเงินสะสม จำนวน 1,065,420 บาท </t>
  </si>
  <si>
    <t>รายงานรายจ่ายที่ได้รับอนุมัติให้จ่ายขาดจากเงินสะสม</t>
  </si>
  <si>
    <t>วันที่ได้รับอนุมัติ</t>
  </si>
  <si>
    <t>หมวด/ประเภท</t>
  </si>
  <si>
    <t>จำนวนเงินที่ไดรับอนุมัติ</t>
  </si>
  <si>
    <t>ยังไม่ได้ก่อหนี้
ผูกผัน</t>
  </si>
  <si>
    <t>จ่ายขาด</t>
  </si>
  <si>
    <t>ยืมเงินสะสม</t>
  </si>
  <si>
    <t>รายละเอียดการรับเงินสะสม</t>
  </si>
  <si>
    <t>ลำดับที่</t>
  </si>
  <si>
    <t>เดือน</t>
  </si>
  <si>
    <t>ใบเสร็จรับเงิน</t>
  </si>
  <si>
    <t>รับจาก</t>
  </si>
  <si>
    <t xml:space="preserve"> ตุลาคม  2554</t>
  </si>
  <si>
    <t>บส1/2555</t>
  </si>
  <si>
    <t>คืนเงินเบี้ยยังชีพผู้สูงอายุ ก.ค.-ก.ย.53</t>
  </si>
  <si>
    <t>นางอั่ว  แก่งสันเทียะ</t>
  </si>
  <si>
    <t>นางคุณ  บมขุนทด</t>
  </si>
  <si>
    <t>นางละม่อม ชัยโยธา</t>
  </si>
  <si>
    <t>นางสัมฤทธ์ เบขุนทด</t>
  </si>
  <si>
    <t>นางเจียว แบขุนทด</t>
  </si>
  <si>
    <t xml:space="preserve">คืนเงินเบี้ยยังชีพผู้พิการ </t>
  </si>
  <si>
    <t>นางต้ม  เสาะขุนทด</t>
  </si>
  <si>
    <t>นายสุดชาติ  เบขุนทด</t>
  </si>
  <si>
    <t>นางสุ่ม ก้านขุนทด</t>
  </si>
  <si>
    <t>นางดำ บมขุนทด</t>
  </si>
  <si>
    <t>นางสาววิภารัตน์ เทียบเทียม</t>
  </si>
  <si>
    <t>นายเป้า ไชยณรงค์</t>
  </si>
  <si>
    <t>นายยัง  หัดขุนทด</t>
  </si>
  <si>
    <t>นายวิไล  มนขุนทด</t>
  </si>
  <si>
    <t>นายล่อน หึกขุนทด</t>
  </si>
  <si>
    <t>นายบุญเติม โมงขุนทด</t>
  </si>
  <si>
    <t>นายขจร ลอยขุนทด</t>
  </si>
  <si>
    <t>นางปุ้ย ศรีสะใบ</t>
  </si>
  <si>
    <t xml:space="preserve"> พฤศจิกายน 2554</t>
  </si>
  <si>
    <t>นางคำ บมขุนทด</t>
  </si>
  <si>
    <t>นายประกอบ เฉยขุนทด</t>
  </si>
  <si>
    <t xml:space="preserve">ฎีกาที่ น18/2555 </t>
  </si>
  <si>
    <t>คืนเงินค่าตอบแทนเลขานุการนายกเทศมนตรี</t>
  </si>
  <si>
    <t>นายอรีน่า กายสิทธิ์</t>
  </si>
  <si>
    <t xml:space="preserve"> ธันวาคม 2554</t>
  </si>
  <si>
    <t>บส 5/2555</t>
  </si>
  <si>
    <t>นางประกอบ เฉยขุนทด</t>
  </si>
  <si>
    <t>รับคืนเช็คเงินฝากธนาคาร นำเช็คไปขึ้นเงิน</t>
  </si>
  <si>
    <t>โอนกลับรายการจาก
ค่าใช้สอย ปี 2554</t>
  </si>
  <si>
    <t>กรกฏาคม 2555</t>
  </si>
  <si>
    <t>บส 9/2555</t>
  </si>
  <si>
    <t>รับคืนเงินโครงการก่อสร้างอาคารเอนกประสงค์</t>
  </si>
  <si>
    <t>หจก. บีวัสดุก่อสร้าง</t>
  </si>
  <si>
    <t>รับคืนเงินเงินเพิ่มตามคุณวุฒิ</t>
  </si>
  <si>
    <t>นางสาวเจนจิรา วิชาภรณ์</t>
  </si>
  <si>
    <t>นางเอื้อมพร มะเดื่อชุมพร</t>
  </si>
  <si>
    <t>รับคืนเงินภาษีหัก ณ ที่จ่าย</t>
  </si>
  <si>
    <t>รับคืนเงินค่าวัสดุสำนักงาน</t>
  </si>
  <si>
    <t>นางธัญรัศม์ เลิศสิทธิ์นรากร</t>
  </si>
  <si>
    <t>รับคืนเงินศึกษาดูงาน</t>
  </si>
  <si>
    <t>นายภคพล ศิริโสม</t>
  </si>
  <si>
    <t>สิงหาคม</t>
  </si>
  <si>
    <t>บส11/2555</t>
  </si>
  <si>
    <t>รับเงินคืนตกเบิกค่าตอบแทนสมาชิกและคณะผู้บริหาร</t>
  </si>
  <si>
    <t>นายน้อม แบขุนทด</t>
  </si>
  <si>
    <t>นายทองคำ พาจันทึก</t>
  </si>
  <si>
    <t>นายสมชิด มืดขุนทด</t>
  </si>
  <si>
    <t>นายรุจน์ คุมขุนทด</t>
  </si>
  <si>
    <t>นายวุฒิพงษ์ เมยขุนทด</t>
  </si>
  <si>
    <t>นายชอบ ขิขุนทด</t>
  </si>
  <si>
    <t>นายวิทยา ไชยณรงค์</t>
  </si>
  <si>
    <t>นายนิวัฒ ชุมสันเทียะ</t>
  </si>
  <si>
    <t>นายประเสริฐศักดิ์ ฮวบขุทด</t>
  </si>
  <si>
    <t>นายคนึง นุขุนทด</t>
  </si>
  <si>
    <t>นายสมาน แบขุนทด</t>
  </si>
  <si>
    <t>นายอนุพงศ์ เบขุนทด</t>
  </si>
  <si>
    <t>นายสนั่น ชุดขุนทด</t>
  </si>
  <si>
    <t>บส12/2555</t>
  </si>
  <si>
    <t>นายวุฒิพงษ์ ชนะเกียรติ</t>
  </si>
  <si>
    <t>นางอรีน่า กายสิทธิ์</t>
  </si>
  <si>
    <t>นายสำเริง บินขุนทด</t>
  </si>
  <si>
    <t>นายนิกร ดื่นขุนทด</t>
  </si>
  <si>
    <t>กันยายน</t>
  </si>
  <si>
    <t>รับเงินคืนค่าตอบแทนกรรมการฯ</t>
  </si>
  <si>
    <t>นายไพรวัลย์ สถิตชัย</t>
  </si>
  <si>
    <t>ปรัปปรุงรายการจ่ายชำระหนี้เงินกู้</t>
  </si>
  <si>
    <t>รายละเอียดการจ่ายเงินสะสม</t>
  </si>
  <si>
    <t>ฏีกา</t>
  </si>
  <si>
    <t>ฝายน้ำล้น ม.15</t>
  </si>
  <si>
    <t>รายละเอียด เงินประกันสัญญา</t>
  </si>
  <si>
    <t>ณ วันที่   30  กันยายน  2555</t>
  </si>
  <si>
    <t>ชื่อ-สกุล</t>
  </si>
  <si>
    <t>เลขที่สัญญาจ้าง/ใบสั่งจ้าง</t>
  </si>
  <si>
    <t>ลงวันที่</t>
  </si>
  <si>
    <t>ครบกำหนด</t>
  </si>
  <si>
    <t>นายสุวรรณ  ตุ้มสันเทียะ</t>
  </si>
  <si>
    <t xml:space="preserve">คสล. </t>
  </si>
  <si>
    <t>สัญญาจ้างเลขที่ 24/2552</t>
  </si>
  <si>
    <t>หจก. ตองสองคอนสตรัคชั่น</t>
  </si>
  <si>
    <t>ถนน คสล. หมู่ .4</t>
  </si>
  <si>
    <t>สัญญาจ้างเลขที่ 19/2553</t>
  </si>
  <si>
    <t>หจก. อมรวิไลก่อสร้าง</t>
  </si>
  <si>
    <t>รางระบายน้ำ หมู่ 8</t>
  </si>
  <si>
    <t>สัญญาจ้างเลขที่ 9/2554</t>
  </si>
  <si>
    <t>นายทองสุข กิขุนทด</t>
  </si>
  <si>
    <t>ลานกีฬาคอนกรีตสถานีอนามัย</t>
  </si>
  <si>
    <t>สัญญาจ้างเลขที่10/2554</t>
  </si>
  <si>
    <t>นายม้วน  เอกอมร</t>
  </si>
  <si>
    <t>โครงการบ้านเทอดไท้ฯ</t>
  </si>
  <si>
    <t>สัญญาจ้างเลขที่  16 /2554</t>
  </si>
  <si>
    <t>นางสมทรง  วัฒนราช</t>
  </si>
  <si>
    <t>ศาลพระภูมิ</t>
  </si>
  <si>
    <t>สัญญาจ้างเลขที่ 17/2554</t>
  </si>
  <si>
    <t>นายมงคล ขูขุนทด</t>
  </si>
  <si>
    <t>รางระบายน้ำ รูปตัวยู ม.9</t>
  </si>
  <si>
    <t>สัญญาจ้างเลขที่ 21/2554</t>
  </si>
  <si>
    <t>สัญญาจ้างเลขที่ 23/2554</t>
  </si>
  <si>
    <t>รางระบายน้ำ ม.5</t>
  </si>
  <si>
    <t>สัญญาจ้างเลขที่ 28/2554</t>
  </si>
  <si>
    <t>นายอนุชา  บุขุนทด</t>
  </si>
  <si>
    <t>ถนนคันดิน ม.8</t>
  </si>
  <si>
    <t>สัญญาจ้างเลขที่ 33/2554</t>
  </si>
  <si>
    <t>หจก.ตองสองคอนสตรัคชั่น</t>
  </si>
  <si>
    <t>ถนนคอนกรีต ม.4</t>
  </si>
  <si>
    <t>สัญญาจ้างเลขที่ 34/2554</t>
  </si>
  <si>
    <t>คสล. หน้าศูนย์พัฒนาเด็กเล็ก</t>
  </si>
  <si>
    <t>สัญญาจ้างเลขที่ 35/2554</t>
  </si>
  <si>
    <t>นางสาวนัฐนรี  อิสรเดช</t>
  </si>
  <si>
    <t>คสล.ม.10</t>
  </si>
  <si>
    <t>สัญญาจ้างเลขที่ 40/2554</t>
  </si>
  <si>
    <t>คสล.11</t>
  </si>
  <si>
    <t>สัญญาจ้างเลขที่ 41/2554</t>
  </si>
  <si>
    <t>หินคลุก ม.11</t>
  </si>
  <si>
    <t>สัญญาจ้างเลขที่ 42/2554</t>
  </si>
  <si>
    <t>หจก.ด่านขุนทดกิจไพศาล</t>
  </si>
  <si>
    <t>คสล. ม6</t>
  </si>
  <si>
    <t>สัญญาจ้างเลขที่ 42/2555</t>
  </si>
  <si>
    <t>ถมดินสวนสุขภาพ ต.หนองบัวตะเกียด</t>
  </si>
  <si>
    <t>สัญญาจ้างเลขที่ 7/2555</t>
  </si>
  <si>
    <t>หจก.อัฐกรณ์ก่อสร้าง</t>
  </si>
  <si>
    <t>ถนนลูกรัง ม.13</t>
  </si>
  <si>
    <t>สัญญาจ้างเลขที่18/2555</t>
  </si>
  <si>
    <t>ถนนหินคลุก ม.11</t>
  </si>
  <si>
    <t>สัญญาจ้างเลขที่ 20/2555</t>
  </si>
  <si>
    <t>ทำรั้วอาคารศูนย์เด็ก</t>
  </si>
  <si>
    <t>สัญญาจ้าเลขที่23 /2555</t>
  </si>
  <si>
    <t>29 มืถุนายน 2555</t>
  </si>
  <si>
    <t>สัญญาจ้างเลขที่ 28/2555</t>
  </si>
  <si>
    <t>ถนนหินคลุก ม.12</t>
  </si>
  <si>
    <t>สัญญาจ้างเลขที่ 36/2555</t>
  </si>
  <si>
    <t>ถนนหินคลุก ม.15</t>
  </si>
  <si>
    <t>สัญญาจ้างเลขที่ 37/2555</t>
  </si>
  <si>
    <t>สัญญาจ้างเลขที่ 38/2555</t>
  </si>
  <si>
    <t>รวมเป็นเงิน</t>
  </si>
  <si>
    <t>(หนึ่งแสนสี่หมื่นเก้าพันสี่ร้อยสี่สิบเอ็ดบาทถ้วน)</t>
  </si>
  <si>
    <t>ธนาคารเพื่อการเกษตรและสหกรณ์การเกษตร</t>
  </si>
  <si>
    <t>ธนาคารกรุงไทย</t>
  </si>
  <si>
    <t>ธนาคารออมสิน</t>
  </si>
  <si>
    <t>งบกระทบยอดเงินฝากธนาคาร</t>
  </si>
  <si>
    <t>บัญชีออมทรัพย์ เลขที่ 221-2-43749-8</t>
  </si>
  <si>
    <t>บัญชีออมทรัพย์ เลขที่ 221-2-53407-8</t>
  </si>
  <si>
    <t>บัญชีออมทรัพย์ เลขที่ 221-2-56496-2</t>
  </si>
  <si>
    <t>บัญชีออมทรัพย์ เลขที่ 221-2-11955-6</t>
  </si>
  <si>
    <t>บัญชีออมทรัพย์ เลขที่ 315-1-33671-8</t>
  </si>
  <si>
    <t>บัญชีกระแสรายวัน เลขที่ 315-6-0141-3</t>
  </si>
  <si>
    <t xml:space="preserve">        บัญชีออมทรัพย์ เลขที่ 06-4313-34-002344-9 </t>
  </si>
  <si>
    <t>ยอดเงินคงเหลือตามรายงานธนาคาร ณ วันที่  30 กันยายน 2555</t>
  </si>
  <si>
    <t>บวก:  เงินฝากระหว่างทาง</t>
  </si>
  <si>
    <t>วันที่ลงบัญชี</t>
  </si>
  <si>
    <t>วันที่ฝากธนาคาร</t>
  </si>
  <si>
    <r>
      <t>หัก</t>
    </r>
    <r>
      <rPr>
        <sz val="16"/>
        <rFont val="TH SarabunPSK"/>
        <family val="2"/>
      </rPr>
      <t>: เช็คจ่ายที่ผู้รับไม่นำขึ้นเงินกับธนาคาร</t>
    </r>
  </si>
  <si>
    <t>วันที่</t>
  </si>
  <si>
    <t>เลขที่เช็ค</t>
  </si>
  <si>
    <t xml:space="preserve">  </t>
  </si>
  <si>
    <t>บวก: หรือ(หัก) รายการกระทบยอดอื่น ๆ</t>
  </si>
  <si>
    <t xml:space="preserve">รายละเอียด      </t>
  </si>
  <si>
    <r>
      <t xml:space="preserve">รายละเอียด    </t>
    </r>
    <r>
      <rPr>
        <b/>
        <u val="single"/>
        <sz val="16"/>
        <rFont val="TH SarabunPSK"/>
        <family val="2"/>
      </rPr>
      <t>บวก</t>
    </r>
  </si>
  <si>
    <t xml:space="preserve">รายละเอียด     </t>
  </si>
  <si>
    <t>ยอดคงเหลือตามบัญชี ณ วันที่  30 กันยายน 2555</t>
  </si>
  <si>
    <t>ผู้จัดทำ นางสาวเจนจิรา  วิชาภรณ์</t>
  </si>
  <si>
    <t>ผู้ตรวจสอบ      นางสาวญาณี  ศิริพานิช</t>
  </si>
  <si>
    <t>ลงชื่อ.................................................วันที่  30 กันยายน 2555</t>
  </si>
  <si>
    <t>ลงชื่อ...................................วันที่ 30 กันยายน 2555</t>
  </si>
  <si>
    <t>ลงชื่อ.................................................วันที่  30 กันยายน  2555</t>
  </si>
  <si>
    <t>ลงชื่อ.............................วันที่  30 กันยายน 2555</t>
  </si>
  <si>
    <t>ลงชื่อ........................................วันที่  30 กันยายน 2555</t>
  </si>
  <si>
    <t>ลงชื่อ................................................วันที่ 30 กันยายน 2555</t>
  </si>
  <si>
    <t>ลงชื่อ......................................วันที่  30 กันยายน 2555</t>
  </si>
  <si>
    <t xml:space="preserve">        ตำแหน่ง  นักวิชาการการเงินและบัญชี</t>
  </si>
  <si>
    <t>ตำแหน่ง      หัวหน้ากองคลัง</t>
  </si>
  <si>
    <t xml:space="preserve">รายละเอียด       </t>
  </si>
  <si>
    <t>ลงชื่อ.................................วันที่ 30 กันยายน 2555</t>
  </si>
  <si>
    <t>ตำแหน่ง หัวหน้ากองคลัง</t>
  </si>
  <si>
    <t>ลงชื่อ.......................................วันที่ 30 กันยายน 2555</t>
  </si>
  <si>
    <t>005-55-0012</t>
  </si>
  <si>
    <t>อาคารหอประชุม</t>
  </si>
  <si>
    <t>น18/2555</t>
  </si>
  <si>
    <t>ค่าตอบแทนคณะผู้บริหารและค่าตอบแทนสมาชิก</t>
  </si>
  <si>
    <t>น21/2555</t>
  </si>
  <si>
    <t>โครงการก่อสร้างอาคารป้องกัน งวดที่ 1</t>
  </si>
  <si>
    <t>น63/2555</t>
  </si>
  <si>
    <t>โครงการก่อสร้างอาคารป้องกัน งวดที่ 2</t>
  </si>
  <si>
    <t>น105/2555</t>
  </si>
  <si>
    <t>โครงการก่อสร้างอาคารป้องกัน งวดที่ 3</t>
  </si>
  <si>
    <t>น134/2555</t>
  </si>
  <si>
    <t>โครงการก่อสร้างถนนคอนกรีตเสริมเหล็ก ม.14</t>
  </si>
  <si>
    <t>น166/2555</t>
  </si>
  <si>
    <t>โครงการก่อสร้างถนนหินคลุก ม.3</t>
  </si>
  <si>
    <t>น189/2555</t>
  </si>
  <si>
    <t>ตกเบิกเงินเพิ่มตามคุณวุฒิ</t>
  </si>
  <si>
    <t>น202/2555</t>
  </si>
  <si>
    <t>น226/2555</t>
  </si>
  <si>
    <t>น227/2555</t>
  </si>
  <si>
    <t>ตกเบิกค่าตอบแทนคณะผู้บริหารและค่าตอบแทนสมาชิก</t>
  </si>
  <si>
    <t xml:space="preserve"> -สามล้านสองแสนหกหมื่นห้าพันหนึ่งร้อยสามสิบเก้าบาทถ้วน-</t>
  </si>
  <si>
    <t>ตกเบิกค่าตอบแทนคณะผู้บริหารและสมาชิกสภา</t>
  </si>
  <si>
    <t>ค่าตอบแทนคณะผู้บริหารและสมาชิกสภา เดือน สิงหาคม 2555</t>
  </si>
  <si>
    <t>ค่าตอบแทนคณะผู้บริหารและสมาชิกสภา เดือน กันยายน 2555</t>
  </si>
  <si>
    <t>ตกเบิกเงินเพิ่มตามคุณวุฒิ พนักงาน</t>
  </si>
  <si>
    <t>ปีงบประมาณ 2555</t>
  </si>
  <si>
    <t xml:space="preserve">โครงการปรับปรุงผิวจราจรหินคลุก บ้านกุดน้ำใส หมู่ที่ 3 </t>
  </si>
  <si>
    <t>ผิวจราจรกว้าง 4 เมตร ยาว 1,100 เมตร หนาเฉลี่ย 0.10 เมตร หรือมีปริมาตร</t>
  </si>
  <si>
    <t>หินคลุกไม่น้อยกว่า 440 ลูกบาศก์เมตร วางท่อ คสล. เส้นผ่านศูนย์กลาง 0.40 เมตร</t>
  </si>
  <si>
    <t>4 จุด ๆ ละ 5 ท่อน พร้อมปรับเกรดทับแน่นให้เรียบร้อย พร้อมติดตั้งป้ายโครงการ</t>
  </si>
  <si>
    <t>จำนวน 1 ป้าย</t>
  </si>
  <si>
    <t>รายงานการประชุมสภาเทศบาลตำบลหนองบัวตะเกียด</t>
  </si>
  <si>
    <t>โครงการก่อสร้างถนนคอนกรีตเสริมเหล็ก บ้านห้วยใหม่ หมู่ 14</t>
  </si>
  <si>
    <t>ขนาดกว้าง 4 เมตร ยาว 155 เมตร หนา 0.15 เมตร หรือมีพื้นที่คอนกรีตไม่น้อยกว่า</t>
  </si>
  <si>
    <t>620 ตารางเมตร ลงลูกรังไหล่ทางข้างละ 0.30 เมตร รายละเอียดตามแบบแปลน</t>
  </si>
  <si>
    <t>เทศบาลตำบลหนองบัวตะเกียดกำหนด พร้อมติดตั้งป้ายโครงการ จำนวน 1 ป้าย</t>
  </si>
  <si>
    <t>ขนาดกว้าง 4 เมตร ยาว 170 เมตร หนา 0.15 เมตร หรือมีพื้นที่คอนกรีตไม่น้อยกว่า</t>
  </si>
  <si>
    <t>รายละเอียดตามปริมาณงานและแบบแปลนเทศบาลตำบลหนองบัวตะเกียดกำหนด</t>
  </si>
  <si>
    <t>ขนาดกว้าง 5 เมตร ยาว 150 เมตร หนา 0.15 เมตร หรือมีพื้นที่คอนกรีตไม่น้อยกว่า</t>
  </si>
  <si>
    <t>ขนาดกว้าง 4 เมตร ยาว 144 เมตร หนา 0.15 เมตร หรือมีพื้นที่คอนกรีตไม่น้อยกว่า</t>
  </si>
  <si>
    <t>576 ตารางเมตร  พร้อมติดตั้งป้ายโครงการ 1 ป้าย</t>
  </si>
  <si>
    <t>680 ตรม. ลงลูกรังไหล่ข้างทางข้างละ 0.30 เมตร พร้อมติดตั้งป้ายโครงการ 1 ป้าย</t>
  </si>
  <si>
    <t>750 ตารางเมตร  พร้อมติดตั้งป้ายโครงการ 1 ป้าย</t>
  </si>
  <si>
    <t>ขนาดกว้าง 4 เมตร ยาว 50 เมตร หนา 0.15 เมตร หรือมีพื้นที่คอนกรีตไม่น้อยกว่า</t>
  </si>
  <si>
    <t>200 ตารางเมตร  พร้อมติดตั้งป้ายโครงการ 1 ป้าย</t>
  </si>
  <si>
    <t>โครงการก่อสร้างถนนคอนกรีตเสริมเหล็ก บ้านห้วย ม.2</t>
  </si>
  <si>
    <t>โครงการก่อสร้างถนนคอนกรีตเสริมเหล็ก บ้านกุดน้ำใส   ม.3</t>
  </si>
  <si>
    <t>โครงการก่อสร้างถนนคอนกรีตเสริมเหล็ก บ้านจะบู   ม.9</t>
  </si>
  <si>
    <t>โครงการก่อสร้างถนนคอนกรีตเสริมเหล็ก บ้านใหญ่   ม.10</t>
  </si>
  <si>
    <t>โครงการก่อสร้างถนนคอนกรีตเสริมเหล็ก บ้านห้วยใหม่  ม.14</t>
  </si>
  <si>
    <t>หมวดภาษีอากร</t>
  </si>
  <si>
    <t>งบทดลองหลังปิดบัญชี</t>
  </si>
  <si>
    <t xml:space="preserve">  - โครงการซ่อมแซมเหมืองส่งน้ำ</t>
  </si>
  <si>
    <t>รับรายจ่ายค้างจ่ายเข้าเงินสะสม</t>
  </si>
  <si>
    <t xml:space="preserve">  - อาหารกลางวันศูนย์เด็กเล็ก</t>
  </si>
  <si>
    <t>หมวดค่าวัสดุ</t>
  </si>
  <si>
    <t xml:space="preserve"> - อาหารเสริม (นม)</t>
  </si>
  <si>
    <t>เมื่อวันที่ 17 สิงหาคม  2555</t>
  </si>
  <si>
    <t>สมัยสามัญ สมัยที่ 3 ครั้งที่ 2  ประจำปี 2555</t>
  </si>
  <si>
    <t xml:space="preserve"> เมื่อวันที่ 29 ธ.ค. 2554</t>
  </si>
  <si>
    <t>สมัยสามัญ สมัยที่ 4 ครั้งที่ 2 ประจำปี 2554</t>
  </si>
  <si>
    <t>ยังไม่ได้ส่งมอบงาน</t>
  </si>
  <si>
    <t>เก้าอี้พนักงาน 3-6</t>
  </si>
  <si>
    <t>403-55-00078</t>
  </si>
  <si>
    <t>400-55-0079-0080</t>
  </si>
  <si>
    <t>400-55-0081</t>
  </si>
  <si>
    <t>077-55-0001</t>
  </si>
  <si>
    <t>401-38-0001-0004</t>
  </si>
  <si>
    <t>16 ตัว</t>
  </si>
  <si>
    <t>401-51-0122-29,31-33,35-37,40-41</t>
  </si>
  <si>
    <t>371 ตัว</t>
  </si>
  <si>
    <t>401-55-00990-00991</t>
  </si>
  <si>
    <t>401-55-00992</t>
  </si>
  <si>
    <t>406-55-0043-0046</t>
  </si>
  <si>
    <t>406-55-0047-0049</t>
  </si>
  <si>
    <t>406-55-0050-51</t>
  </si>
  <si>
    <t>406-55-0052</t>
  </si>
  <si>
    <t>406-55-0053</t>
  </si>
  <si>
    <t>600-50-0003</t>
  </si>
  <si>
    <t>400-48-0038</t>
  </si>
  <si>
    <t>เก้าอี้</t>
  </si>
  <si>
    <t>401-55-00987-989</t>
  </si>
  <si>
    <t>9 ตัว</t>
  </si>
  <si>
    <t>เงินเกินบัญชี (ตีเช็คขาด)</t>
  </si>
  <si>
    <t>ดอกเบี้ยเงินกู้ ประจำเดือน ก.ย. 55</t>
  </si>
  <si>
    <r>
      <t xml:space="preserve">                 </t>
    </r>
    <r>
      <rPr>
        <b/>
        <u val="single"/>
        <sz val="16"/>
        <rFont val="TH SarabunPSK"/>
        <family val="2"/>
      </rPr>
      <t>หัก</t>
    </r>
  </si>
  <si>
    <t xml:space="preserve"> 1 พ.ย. 53</t>
  </si>
  <si>
    <t>อาคารศูนย์ป้องกันและบรรเทาสาธารณภัย คสล. 2 ชั้น ขนาดกว้าง 10 เมตร
ยาว 35 เมตร รายละเอียดตามแบบแปลนเทศบาลตำบลหนองบัวตะเกียด 
พร้อมติดตั้งป้ายโครงการจำนวน 1 ป้าย</t>
  </si>
  <si>
    <t>ตามมติการประชุมสภาเทศบาล
สมัยวิสามัญ สมัยที่ 2  ครั้งที่ 1
ประจำปี 2554 เมื่อวันที่ 1 พ.ย. 2554</t>
  </si>
  <si>
    <t>ทุนสำรองเงินสะสม</t>
  </si>
  <si>
    <t>เลขที่   40/2555</t>
  </si>
  <si>
    <t>วันที่  30 กันยายน  2555</t>
  </si>
  <si>
    <t>ใบผ่านรายการบัญชีทั่วไป</t>
  </si>
  <si>
    <t>ฝ่าย...........................................................</t>
  </si>
  <si>
    <t>เดบิท</t>
  </si>
  <si>
    <t>เครดิต</t>
  </si>
  <si>
    <t xml:space="preserve">DR.   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</si>
  <si>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</si>
  <si>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</si>
  <si>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</si>
  <si>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ค่าธรรมเนียมและใบอนุญาตก่อสร้าง</t>
  </si>
  <si>
    <t>ค่าธรรมเนียมทะเบียนราษฎร์</t>
  </si>
  <si>
    <t>ค่าใบอนุญาตรับทำการเก็บ ขน หรือกำจัด สิ่งปฎิกูลหรือมูลฝอย</t>
  </si>
  <si>
    <t xml:space="preserve"> ค่าใบอนุญาตประกอบการค้าสำหรับกิจการเป็นอันตรายต่อสุขภาพ</t>
  </si>
  <si>
    <t>ดอกเบี้ยเงินฝากธนาคาร</t>
  </si>
  <si>
    <t>ค่าขายแบบ</t>
  </si>
  <si>
    <t>ค่าถ่ายเอกสาร</t>
  </si>
  <si>
    <t>รายได้เบ็ดเตล็ด</t>
  </si>
  <si>
    <t>ภาษีมูลค่าเพิ่ม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</si>
  <si>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</si>
  <si>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</si>
  <si>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</si>
  <si>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</si>
  <si>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</si>
  <si>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ค่าธรรมเนียมสิทธิและนิติกรรมที่ดิน</t>
  </si>
  <si>
    <t>เงินอุดหุนทั่วไป</t>
  </si>
  <si>
    <t>เบี้ยยังชีพผู้สูงอายุ</t>
  </si>
  <si>
    <t>เบี้ยยังชีพผู้พิการ</t>
  </si>
  <si>
    <t>รายรับศูนย์พัฒนาเด็กเล็ก</t>
  </si>
  <si>
    <t>เงินเดือนครูผู้ดูแลเด็ก</t>
  </si>
  <si>
    <t>โครงการไทยเข้มแข็ง</t>
  </si>
  <si>
    <t>ทุนการศึกษา</t>
  </si>
  <si>
    <t>โครงการพัฒนาบทบาทสตรีฯ</t>
  </si>
  <si>
    <t>เงินสวัสดิการครู</t>
  </si>
  <si>
    <t>ค่าวัสดุศูนย์พัฒนาเด็กเล็ก</t>
  </si>
  <si>
    <t>โครงการ 25 ตาสับปะรด</t>
  </si>
  <si>
    <t>CR.</t>
  </si>
  <si>
    <t>วัสดุ</t>
  </si>
  <si>
    <t>ค่าสาธารณสุข</t>
  </si>
  <si>
    <t>เงินอุดหนุน</t>
  </si>
  <si>
    <t>ค่าครุภัณฑ์</t>
  </si>
  <si>
    <t>รายจ่ายอื่น</t>
  </si>
  <si>
    <t>คำอธิบาย</t>
  </si>
  <si>
    <t>ปรับปรุงรายการปิดบัญชีรายรับและรายจ่ายเข้าบัญชีเงินสะสม</t>
  </si>
  <si>
    <t>เลขที่   41/2555</t>
  </si>
  <si>
    <t>บันทึกรายการทุนสำรองเงินสะสม</t>
  </si>
  <si>
    <t xml:space="preserve">ปรับปรุงรายการ </t>
  </si>
  <si>
    <t>เงินฝากธนาคาร ออมสิน  (ออมทรัพย์)</t>
  </si>
  <si>
    <t>เงินรายรับ - ดอกเบี้ยเงินฝากธนาคาร</t>
  </si>
  <si>
    <t>ปรับปรุงรายการ ดอกเบี้ยเงินฝากธนาคาร ออมสิน (ออมทรัพย์)  ณ วันที่ 30 กันยายน 2555</t>
  </si>
  <si>
    <t>รายรับ ค่าธรรมเนียมเกี่ยวกับการควบคุมอาคาร</t>
  </si>
  <si>
    <t xml:space="preserve">ได้จ่ายเช็คเลขที่ 5871986 ลงวันที่ 8 สิงหาคม 2555 ตามฏีกา ฎ761/2555 ค่าใช้สอย </t>
  </si>
  <si>
    <t>ค่าป้ายประชาสัมพันธ์ โครงการแห่เทียนพรรษา ประจำปีงบประมาณ 2555 เกินไปจำนวน 6 บาท</t>
  </si>
  <si>
    <t>จึงโอนกลับรายการลดยอดค่าใช้สอยและรายรับค่าธรรมเนียมเกี่ยวกับควบคุมอาคาร</t>
  </si>
  <si>
    <t xml:space="preserve">และได้รับคืนจากผู้รับเช็คแล้วแต่ยังมิได้ลดยอดรายจ่ายดังกล่าว และลงรับรายการผิดประเภทเดิมลงเป็น </t>
  </si>
  <si>
    <t>รายรับ ค่าธรรมเนียมเกี่ยวกับการควบคุมอาคาร ตามใบเสร็จรับเงินทั่วไป เลขที่     /2555   เล่มที่</t>
  </si>
  <si>
    <t>เลขที่   42/2555</t>
  </si>
  <si>
    <t>รายรับ ภาษีโรงเรือนและที่ดิน</t>
  </si>
  <si>
    <t>รายรับ ภาษีบำรุงท้องที่</t>
  </si>
  <si>
    <t>ปรับปรุงรายการ ลง</t>
  </si>
  <si>
    <t>เนื่องจาก ลงรายการผิดประเภทเดิมลงรับรายได้เป็นภาษีโรงเรือนและที่ดิน จึงโอนปรับรายการ</t>
  </si>
  <si>
    <t>ลงรับเป็นภาษีบำรุงท้องที่</t>
  </si>
  <si>
    <t>เลขที่   43/2555</t>
  </si>
  <si>
    <t>เงินรายรับ-งานทะเบียนราษฎร์</t>
  </si>
  <si>
    <t>ตามที่สำนักทะเบียนราษฎร์เทศบาลตำบลหนองบัวตะเกียด ได้นำส่งเงินรายได้ ประจำวันที่ 29 สิงหาคม 2555</t>
  </si>
  <si>
    <t>จำนวนเงิน 760 บาท แต่ในระหว่างการนำส่งเงินและนำเงินฝากธนาคารนั้นได้นำเงินฝากธนาคารน้อยกว่า</t>
  </si>
  <si>
    <t>จำนวนเงินรายรับจริง จำนวน 20 บาท จึงปรับปรุงรายการลงรับเป็นรายรับ ค่าธรรมเนียมทะเบียนราษฎร์</t>
  </si>
  <si>
    <t>เลขที่   44/2555</t>
  </si>
  <si>
    <t>เลขที่   45/2555</t>
  </si>
  <si>
    <t>1. โครงการก่อสร้างอาคารอเนกประสงค์</t>
  </si>
  <si>
    <t>2. จัดซื้อรถบรรทุกขยะ จำนวน 1 คัน</t>
  </si>
  <si>
    <t>3. จัดซื้อถังรองรับขยะ จำนวน 500 ถัง</t>
  </si>
  <si>
    <t>4. จัดซื้อรถยนต์(ดีเซล) จำนวน 1 คัน</t>
  </si>
  <si>
    <t>ลูกหนี้ - ภาษีโรงเรือนและที่ดิน</t>
  </si>
  <si>
    <t xml:space="preserve">        - ภาษีบำรุงท้องที่</t>
  </si>
  <si>
    <t>โอนเพิ่ม</t>
  </si>
  <si>
    <t>โอนลด</t>
  </si>
  <si>
    <t>งบประมาณ</t>
  </si>
  <si>
    <t>งบประมาณหลังโอนเพิ่ม-ลด</t>
  </si>
  <si>
    <t>เลขที่   38/2555</t>
  </si>
  <si>
    <t>เงินรายรับ-ดอกเบี้ยเงินฝากธนาคาร</t>
  </si>
  <si>
    <t>เงินนอกงบประมาณ เงินกระตุ้นเศรษฐกิจชุมชน</t>
  </si>
  <si>
    <t>ปรับปรุงรายการ ดอกเบี้ยเงินฝากธนาคาร เข้าบัญชีเงินนอกงบประมาณ เงินกระตุ้นเศรษฐกิจชุมชน</t>
  </si>
  <si>
    <t xml:space="preserve">        นักวิชาการการเงินและบัญชี                      หัวหน้ากองคลัง        ปลัดเทศบาล  ปฎิบัติหน้าที่ นายกเทศมนตรี</t>
  </si>
  <si>
    <t xml:space="preserve">        (นางสาวเจนจิรา วิชาภรณ์)                 (นางสาวญาณี  ศิริพานิช)               (นายภคพล  ศิริโสม)</t>
  </si>
  <si>
    <t xml:space="preserve">                    ผู้จัดทำ                                    ผู้ตรวจสอบ                          ผู้อนุมัติ</t>
  </si>
  <si>
    <t>ปรับปรุงรายการ ลดยอดหนี้เพิ่มจากเดิม บันทึกรับเป็นรายได้ ดอกเบี้ยเงินฝากธนาคาร</t>
  </si>
  <si>
    <t>(หมายเหตุ 7)</t>
  </si>
  <si>
    <r>
      <t>หมายเหตุ 5</t>
    </r>
    <r>
      <rPr>
        <b/>
        <sz val="16"/>
        <color indexed="8"/>
        <rFont val="TH SarabunPSK"/>
        <family val="2"/>
      </rPr>
      <t xml:space="preserve">   รายจ่ายรอจ่าย</t>
    </r>
  </si>
  <si>
    <t>และจะเบิกจ่ายในปีงบประมาณต่อไป   รายละเอียดปรากฏตามหมายเหตุ 7.1</t>
  </si>
  <si>
    <t>หมายเหตุ 7.1</t>
  </si>
  <si>
    <r>
      <rPr>
        <b/>
        <u val="single"/>
        <sz val="16"/>
        <color indexed="8"/>
        <rFont val="TH SarabunPSK"/>
        <family val="2"/>
      </rPr>
      <t>หมายเหตุ 2</t>
    </r>
    <r>
      <rPr>
        <b/>
        <sz val="16"/>
        <color indexed="8"/>
        <rFont val="TH SarabunPSK"/>
        <family val="2"/>
      </rPr>
      <t xml:space="preserve">  เงินสดและเงินฝากธนาคาร</t>
    </r>
  </si>
  <si>
    <t xml:space="preserve">จ่ายขาดเงินสะสม </t>
  </si>
  <si>
    <t>เงินสะสม 30 กันยายน 2555 ประกอบด้วย</t>
  </si>
  <si>
    <t>ปี งบปรมาณ 2555</t>
  </si>
  <si>
    <t>คงเหลือเบิกจ่าย
ปี 2556</t>
  </si>
  <si>
    <t>เจ้าหนี้เงินกู้</t>
  </si>
  <si>
    <t>เงินฝากเงินทุนส่งเสริมกิจการเทศบาล (ก.ส.ท.)</t>
  </si>
  <si>
    <t xml:space="preserve">เงินสดและเงินฝากธนาคาร </t>
  </si>
  <si>
    <t>ค่าที่ดินและสิ่งก่อสร้าง  (หมายเหตุ  7)</t>
  </si>
  <si>
    <t xml:space="preserve"> ตั้งแต่วันที่ 1 ตุลาคม 2554 ถึง วันที่ 30 กันยายน  2555</t>
  </si>
  <si>
    <t>อาคารศูนย์ป้องกัน</t>
  </si>
  <si>
    <t>406-55-0050-0051</t>
  </si>
  <si>
    <t>ตู้เย็นพานาโชนิค ขนาด 6.4 คิว</t>
  </si>
  <si>
    <t>รายละเอียดการใช้จ่ายเงินกู้</t>
  </si>
  <si>
    <t>เลขที่ ฏีกา</t>
  </si>
  <si>
    <t>รายละเอียด</t>
  </si>
  <si>
    <t>จำนวนหน่วย</t>
  </si>
  <si>
    <t>จำนวนเงินที่ขอกู้</t>
  </si>
  <si>
    <t>จำนวนเงินตามสัญญา</t>
  </si>
  <si>
    <t>จำนวนเงินเบิกจ่ายจริง</t>
  </si>
  <si>
    <t>น5/2554</t>
  </si>
  <si>
    <t xml:space="preserve"> 14 ตุลาคม 2553</t>
  </si>
  <si>
    <t>รถยนต์ดีเซล ขนาด 1 ตัน ขับเคลื่อน 4 ล้อ
 แบบดับเบิ้ลแค๊ป ยี่ห้อโตโยต้า ไฮลักซ์วีโก้ 4 ประตู รุ่น 2.5 อี สีดำ</t>
  </si>
  <si>
    <t>น50/2554</t>
  </si>
  <si>
    <t xml:space="preserve"> 29 ธันวาคม 2553</t>
  </si>
  <si>
    <t>รถบรรทุกขยะเอนกประสงค์ แบบอัดท้าย ชนิดปิด-เปิด เครื่องยนต์ดีเซล
มีกำลังแรงม้าไม่น้อยกว่า 130 แรงม้า บรรจุมูลฝอยแบบทรงเหลี่ยม
ปริมาตรบรรจุไม่น้อยกว่า 6 ลูกบาศ์กเมตร ยี่ห้อ ฮี่โน่ ซีรีส์ 3 XZU</t>
  </si>
  <si>
    <t>น87/2554</t>
  </si>
  <si>
    <t xml:space="preserve"> 2 กุมภาพันธ์ 2554</t>
  </si>
  <si>
    <t>ถังขยะขนาดบรรจุ 200 ลิตร</t>
  </si>
  <si>
    <t>500 ใบ</t>
  </si>
  <si>
    <t>น98/2554</t>
  </si>
  <si>
    <t xml:space="preserve"> 16 กุมภาพันธ์ 2554</t>
  </si>
  <si>
    <t>โครงการก่อสร้างอาคารหอประชุมเอนกประสงค์ ขนาดกว้าง 25 เมตร ยาว 52 เมตรรายละเอียดามแบบแปลนเทศบาลตำบลหนองบัวตะเกียด</t>
  </si>
  <si>
    <t>งวดที่ 1</t>
  </si>
  <si>
    <t>น138/2554</t>
  </si>
  <si>
    <t xml:space="preserve">  11 พฤษภาคม 2554</t>
  </si>
  <si>
    <t>งวดที่ 2</t>
  </si>
  <si>
    <t>น195/2554</t>
  </si>
  <si>
    <t>7 กันยายน 2554</t>
  </si>
  <si>
    <t>งวดที่ 3</t>
  </si>
  <si>
    <t>น1/2555</t>
  </si>
  <si>
    <t>รายงานการจ่ายประโยชน์ตอบแทนอื่น (โบนัส)</t>
  </si>
  <si>
    <t>เทศบาลตำบลหนองบัวตะเกียด อำเภอด่านขุนทด จังหวัดนครราชสีมา</t>
  </si>
  <si>
    <t>ปีงบประมาณ</t>
  </si>
  <si>
    <t>ประเภทของเงินที่จ่าย</t>
  </si>
  <si>
    <t>รายได้</t>
  </si>
  <si>
    <t xml:space="preserve"> ........................ นายกเทศมนตรีตำบลหนองบัวตะเกียด           ................................  ปลัดเทศบาลตำบลหนองบัวตะเกียด                .................................. หัวหน้ากองคลังเทศบาลตำบลหนองบัวตะเกียด</t>
  </si>
  <si>
    <t>นายกเทศมนตรีตำบลหนองบัวตะเกียด</t>
  </si>
  <si>
    <t xml:space="preserve">    เป็นเงิน 9,198,000 บาท</t>
  </si>
  <si>
    <t xml:space="preserve">   เป็นเงิน 1,997,000 บาท</t>
  </si>
  <si>
    <t xml:space="preserve">   เป็นเงิน 398,000 บาท</t>
  </si>
  <si>
    <t xml:space="preserve">   เป็นเงิน 799,000 บาท</t>
  </si>
  <si>
    <t>ธนาคารกรุงไทย/เงินกู้ประจำ/12,392,000 บาท</t>
  </si>
  <si>
    <t>งบกลาง                      (หมายเหตุ 6)</t>
  </si>
  <si>
    <t>ค่าวัสดุ                        (หมายเหตุ  5)</t>
  </si>
  <si>
    <t xml:space="preserve">ค่าใช้สอย                     (หมายเหตุ  4)  </t>
  </si>
  <si>
    <t xml:space="preserve">ค่าตอบแทน                  (หมายเหตุ  3)         </t>
  </si>
  <si>
    <t>ค่าจ้างชั่วคราว               (หมายเหตุ  2)</t>
  </si>
  <si>
    <t>เงินเดือน                       (หมายเหตุ  1)</t>
  </si>
  <si>
    <t>1. ผลต่างจากการชำระหนี้เงินกู้</t>
  </si>
  <si>
    <t>2. เงินฝากเงินทุนส่งเสริมกิจการเทศบาล (ก.ส.ท.)</t>
  </si>
  <si>
    <t>4. เงินสะสมที่สามารถใช้จ่ายได้</t>
  </si>
  <si>
    <t>ทรัพย์สินเกิดจากการเงินกู้</t>
  </si>
  <si>
    <t>รายจ่ายค้างจ่าย ปี 2554</t>
  </si>
  <si>
    <t>ง. ในการสาธารณสุข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</si>
</sst>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41E]d\ mmmm\ yyyy"/>
    <numFmt numFmtId="189" formatCode="[$-107041E]d\ mmm\ yy;@"/>
    <numFmt numFmtId="190" formatCode="\(#,##0\)"/>
    <numFmt numFmtId="191" formatCode="\(#,##0.00\)"/>
  </numFmts>
  <fonts count="5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8"/>
      <color indexed="8"/>
      <name val="TH SarabunPSK"/>
      <family val="2"/>
    </font>
    <font>
      <u val="singleAccounting"/>
      <sz val="16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6"/>
      <name val="TH SarabunPSK"/>
      <family val="2"/>
    </font>
    <font>
      <sz val="16"/>
      <color indexed="10"/>
      <name val="TH SarabunPSK"/>
      <family val="2"/>
    </font>
    <font>
      <sz val="8"/>
      <name val="Tahoma"/>
      <family val="2"/>
    </font>
    <font>
      <b/>
      <u val="singleAccounting"/>
      <sz val="16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dashed"/>
    </border>
    <border>
      <left/>
      <right style="medium"/>
      <top/>
      <bottom style="dashed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dotted"/>
    </border>
    <border>
      <left/>
      <right/>
      <top style="dotted"/>
      <bottom/>
    </border>
    <border>
      <left/>
      <right/>
      <top style="dashed"/>
      <bottom style="dashed"/>
    </border>
    <border>
      <left/>
      <right style="medium"/>
      <top style="dotted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dashed"/>
    </border>
    <border>
      <left/>
      <right style="medium"/>
      <top style="dashed"/>
      <bottom style="dash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/>
      <bottom style="dotted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dashed"/>
      <bottom style="dotted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3" fontId="5" fillId="0" borderId="10" xfId="36" applyFont="1" applyFill="1" applyBorder="1" applyAlignment="1">
      <alignment/>
    </xf>
    <xf numFmtId="43" fontId="5" fillId="0" borderId="10" xfId="36" applyFont="1" applyBorder="1" applyAlignment="1">
      <alignment/>
    </xf>
    <xf numFmtId="43" fontId="5" fillId="0" borderId="0" xfId="36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6" applyFont="1" applyBorder="1" applyAlignment="1">
      <alignment/>
    </xf>
    <xf numFmtId="0" fontId="6" fillId="0" borderId="12" xfId="0" applyFont="1" applyBorder="1" applyAlignment="1">
      <alignment horizontal="center"/>
    </xf>
    <xf numFmtId="43" fontId="6" fillId="0" borderId="12" xfId="36" applyFont="1" applyFill="1" applyBorder="1" applyAlignment="1">
      <alignment/>
    </xf>
    <xf numFmtId="43" fontId="6" fillId="0" borderId="12" xfId="36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/>
    </xf>
    <xf numFmtId="43" fontId="6" fillId="0" borderId="11" xfId="36" applyFont="1" applyFill="1" applyBorder="1" applyAlignment="1">
      <alignment/>
    </xf>
    <xf numFmtId="43" fontId="6" fillId="0" borderId="11" xfId="36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43" fontId="6" fillId="0" borderId="0" xfId="36" applyFont="1" applyAlignment="1">
      <alignment/>
    </xf>
    <xf numFmtId="43" fontId="6" fillId="0" borderId="14" xfId="36" applyFont="1" applyBorder="1" applyAlignment="1">
      <alignment/>
    </xf>
    <xf numFmtId="43" fontId="5" fillId="0" borderId="0" xfId="36" applyFont="1" applyAlignment="1">
      <alignment/>
    </xf>
    <xf numFmtId="43" fontId="6" fillId="0" borderId="0" xfId="0" applyNumberFormat="1" applyFont="1" applyAlignment="1">
      <alignment/>
    </xf>
    <xf numFmtId="43" fontId="6" fillId="0" borderId="0" xfId="36" applyFont="1" applyBorder="1" applyAlignment="1">
      <alignment/>
    </xf>
    <xf numFmtId="43" fontId="1" fillId="0" borderId="0" xfId="36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15" xfId="36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3" fontId="1" fillId="0" borderId="0" xfId="36" applyNumberFormat="1" applyFont="1" applyBorder="1" applyAlignment="1">
      <alignment/>
    </xf>
    <xf numFmtId="43" fontId="1" fillId="0" borderId="0" xfId="36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43" fontId="8" fillId="0" borderId="10" xfId="36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8" fillId="0" borderId="12" xfId="0" applyFont="1" applyBorder="1" applyAlignment="1">
      <alignment horizontal="center"/>
    </xf>
    <xf numFmtId="43" fontId="8" fillId="0" borderId="12" xfId="36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43" fontId="5" fillId="0" borderId="13" xfId="36" applyFont="1" applyBorder="1" applyAlignment="1">
      <alignment/>
    </xf>
    <xf numFmtId="0" fontId="5" fillId="0" borderId="0" xfId="0" applyFont="1" applyBorder="1" applyAlignment="1">
      <alignment/>
    </xf>
    <xf numFmtId="43" fontId="5" fillId="0" borderId="13" xfId="36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43" fontId="5" fillId="0" borderId="12" xfId="36" applyFont="1" applyBorder="1" applyAlignment="1">
      <alignment/>
    </xf>
    <xf numFmtId="43" fontId="5" fillId="0" borderId="0" xfId="36" applyFont="1" applyAlignment="1">
      <alignment horizontal="left"/>
    </xf>
    <xf numFmtId="43" fontId="5" fillId="0" borderId="15" xfId="36" applyFont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3" fontId="6" fillId="0" borderId="20" xfId="36" applyFont="1" applyFill="1" applyBorder="1" applyAlignment="1">
      <alignment/>
    </xf>
    <xf numFmtId="43" fontId="6" fillId="0" borderId="10" xfId="36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3" fontId="5" fillId="0" borderId="10" xfId="36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6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43" fontId="5" fillId="0" borderId="11" xfId="36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43" fontId="5" fillId="0" borderId="10" xfId="36" applyFont="1" applyFill="1" applyBorder="1" applyAlignment="1" quotePrefix="1">
      <alignment horizontal="center"/>
    </xf>
    <xf numFmtId="43" fontId="5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43" fontId="5" fillId="0" borderId="20" xfId="36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43" fontId="5" fillId="0" borderId="0" xfId="36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3" fontId="5" fillId="33" borderId="10" xfId="36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1" xfId="0" applyNumberFormat="1" applyFont="1" applyFill="1" applyBorder="1" applyAlignment="1">
      <alignment/>
    </xf>
    <xf numFmtId="43" fontId="5" fillId="33" borderId="11" xfId="36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33" borderId="20" xfId="0" applyFont="1" applyFill="1" applyBorder="1" applyAlignment="1">
      <alignment/>
    </xf>
    <xf numFmtId="43" fontId="5" fillId="33" borderId="20" xfId="36" applyFont="1" applyFill="1" applyBorder="1" applyAlignment="1">
      <alignment/>
    </xf>
    <xf numFmtId="43" fontId="5" fillId="33" borderId="10" xfId="36" applyFont="1" applyFill="1" applyBorder="1" applyAlignment="1">
      <alignment/>
    </xf>
    <xf numFmtId="0" fontId="5" fillId="33" borderId="2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36" applyFont="1" applyAlignment="1">
      <alignment/>
    </xf>
    <xf numFmtId="43" fontId="5" fillId="0" borderId="18" xfId="36" applyFont="1" applyBorder="1" applyAlignment="1">
      <alignment/>
    </xf>
    <xf numFmtId="43" fontId="6" fillId="0" borderId="21" xfId="36" applyFont="1" applyBorder="1" applyAlignment="1">
      <alignment/>
    </xf>
    <xf numFmtId="43" fontId="1" fillId="0" borderId="0" xfId="36" applyFont="1" applyFill="1" applyAlignment="1">
      <alignment/>
    </xf>
    <xf numFmtId="0" fontId="8" fillId="0" borderId="0" xfId="0" applyFont="1" applyAlignment="1">
      <alignment horizontal="center"/>
    </xf>
    <xf numFmtId="43" fontId="8" fillId="0" borderId="15" xfId="36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5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/>
    </xf>
    <xf numFmtId="43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43" fontId="6" fillId="0" borderId="10" xfId="36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3" fontId="6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right"/>
    </xf>
    <xf numFmtId="43" fontId="5" fillId="0" borderId="21" xfId="36" applyFont="1" applyBorder="1" applyAlignment="1">
      <alignment/>
    </xf>
    <xf numFmtId="43" fontId="5" fillId="0" borderId="0" xfId="36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/>
    </xf>
    <xf numFmtId="43" fontId="1" fillId="0" borderId="10" xfId="36" applyFont="1" applyBorder="1" applyAlignment="1">
      <alignment horizontal="center"/>
    </xf>
    <xf numFmtId="17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20" xfId="36" applyFont="1" applyBorder="1" applyAlignment="1">
      <alignment/>
    </xf>
    <xf numFmtId="0" fontId="1" fillId="0" borderId="10" xfId="0" applyFont="1" applyBorder="1" applyAlignment="1">
      <alignment wrapText="1"/>
    </xf>
    <xf numFmtId="187" fontId="1" fillId="0" borderId="0" xfId="0" applyNumberFormat="1" applyFont="1" applyAlignment="1">
      <alignment/>
    </xf>
    <xf numFmtId="43" fontId="1" fillId="0" borderId="23" xfId="36" applyFont="1" applyBorder="1" applyAlignment="1">
      <alignment/>
    </xf>
    <xf numFmtId="43" fontId="1" fillId="0" borderId="13" xfId="36" applyFont="1" applyBorder="1" applyAlignment="1">
      <alignment/>
    </xf>
    <xf numFmtId="0" fontId="1" fillId="0" borderId="11" xfId="0" applyFont="1" applyBorder="1" applyAlignment="1">
      <alignment/>
    </xf>
    <xf numFmtId="18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5" fillId="0" borderId="10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 horizontal="right"/>
    </xf>
    <xf numFmtId="4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7" fontId="5" fillId="0" borderId="0" xfId="0" applyNumberFormat="1" applyFont="1" applyFill="1" applyAlignment="1">
      <alignment/>
    </xf>
    <xf numFmtId="43" fontId="6" fillId="0" borderId="14" xfId="36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43" fontId="6" fillId="0" borderId="24" xfId="36" applyFont="1" applyBorder="1" applyAlignment="1">
      <alignment/>
    </xf>
    <xf numFmtId="0" fontId="14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3" fontId="6" fillId="0" borderId="26" xfId="36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28" xfId="0" applyFont="1" applyFill="1" applyBorder="1" applyAlignment="1">
      <alignment horizontal="center"/>
    </xf>
    <xf numFmtId="43" fontId="15" fillId="0" borderId="0" xfId="36" applyFont="1" applyAlignment="1">
      <alignment horizontal="center"/>
    </xf>
    <xf numFmtId="187" fontId="5" fillId="0" borderId="29" xfId="0" applyNumberFormat="1" applyFont="1" applyBorder="1" applyAlignment="1">
      <alignment horizontal="center"/>
    </xf>
    <xf numFmtId="43" fontId="5" fillId="0" borderId="30" xfId="36" applyFont="1" applyBorder="1" applyAlignment="1">
      <alignment horizontal="center"/>
    </xf>
    <xf numFmtId="0" fontId="5" fillId="0" borderId="29" xfId="0" applyFont="1" applyBorder="1" applyAlignment="1">
      <alignment/>
    </xf>
    <xf numFmtId="187" fontId="5" fillId="0" borderId="31" xfId="0" applyNumberFormat="1" applyFont="1" applyFill="1" applyBorder="1" applyAlignment="1">
      <alignment horizontal="center"/>
    </xf>
    <xf numFmtId="43" fontId="5" fillId="0" borderId="32" xfId="36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43" fontId="5" fillId="0" borderId="29" xfId="36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3" fontId="5" fillId="0" borderId="31" xfId="36" applyFont="1" applyBorder="1" applyAlignment="1">
      <alignment horizontal="center"/>
    </xf>
    <xf numFmtId="187" fontId="5" fillId="0" borderId="33" xfId="0" applyNumberFormat="1" applyFont="1" applyBorder="1" applyAlignment="1">
      <alignment horizontal="center"/>
    </xf>
    <xf numFmtId="0" fontId="3" fillId="0" borderId="33" xfId="0" applyFont="1" applyFill="1" applyBorder="1" applyAlignment="1">
      <alignment/>
    </xf>
    <xf numFmtId="43" fontId="3" fillId="0" borderId="34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43" fontId="15" fillId="0" borderId="33" xfId="36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3" fontId="5" fillId="0" borderId="34" xfId="0" applyNumberFormat="1" applyFont="1" applyBorder="1" applyAlignment="1">
      <alignment horizontal="center"/>
    </xf>
    <xf numFmtId="43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87" fontId="5" fillId="0" borderId="3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43" fontId="5" fillId="0" borderId="34" xfId="0" applyNumberFormat="1" applyFont="1" applyFill="1" applyBorder="1" applyAlignment="1">
      <alignment horizontal="center"/>
    </xf>
    <xf numFmtId="43" fontId="6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43" fontId="5" fillId="0" borderId="33" xfId="36" applyFont="1" applyBorder="1" applyAlignment="1">
      <alignment horizontal="center"/>
    </xf>
    <xf numFmtId="0" fontId="5" fillId="0" borderId="35" xfId="0" applyFont="1" applyBorder="1" applyAlignment="1">
      <alignment/>
    </xf>
    <xf numFmtId="43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Fill="1" applyBorder="1" applyAlignment="1">
      <alignment/>
    </xf>
    <xf numFmtId="43" fontId="5" fillId="0" borderId="33" xfId="36" applyFont="1" applyBorder="1" applyAlignment="1">
      <alignment/>
    </xf>
    <xf numFmtId="43" fontId="5" fillId="0" borderId="28" xfId="36" applyFont="1" applyBorder="1" applyAlignment="1">
      <alignment horizontal="center"/>
    </xf>
    <xf numFmtId="43" fontId="5" fillId="0" borderId="28" xfId="36" applyFont="1" applyFill="1" applyBorder="1" applyAlignment="1">
      <alignment horizontal="center"/>
    </xf>
    <xf numFmtId="0" fontId="6" fillId="0" borderId="33" xfId="0" applyFont="1" applyBorder="1" applyAlignment="1">
      <alignment/>
    </xf>
    <xf numFmtId="43" fontId="5" fillId="0" borderId="34" xfId="36" applyFont="1" applyBorder="1" applyAlignment="1">
      <alignment horizontal="center"/>
    </xf>
    <xf numFmtId="43" fontId="6" fillId="0" borderId="33" xfId="36" applyFont="1" applyBorder="1" applyAlignment="1">
      <alignment/>
    </xf>
    <xf numFmtId="43" fontId="5" fillId="0" borderId="34" xfId="36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43" fontId="6" fillId="0" borderId="36" xfId="36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37" xfId="0" applyFont="1" applyBorder="1" applyAlignment="1">
      <alignment/>
    </xf>
    <xf numFmtId="43" fontId="5" fillId="0" borderId="37" xfId="36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/>
    </xf>
    <xf numFmtId="43" fontId="5" fillId="0" borderId="36" xfId="36" applyFont="1" applyBorder="1" applyAlignment="1">
      <alignment/>
    </xf>
    <xf numFmtId="0" fontId="5" fillId="0" borderId="39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41" xfId="0" applyFont="1" applyBorder="1" applyAlignment="1">
      <alignment/>
    </xf>
    <xf numFmtId="43" fontId="5" fillId="0" borderId="29" xfId="0" applyNumberFormat="1" applyFont="1" applyBorder="1" applyAlignment="1">
      <alignment horizontal="center"/>
    </xf>
    <xf numFmtId="43" fontId="5" fillId="0" borderId="42" xfId="36" applyFont="1" applyBorder="1" applyAlignment="1">
      <alignment horizontal="center"/>
    </xf>
    <xf numFmtId="43" fontId="5" fillId="0" borderId="37" xfId="36" applyFont="1" applyBorder="1" applyAlignment="1">
      <alignment horizontal="center"/>
    </xf>
    <xf numFmtId="0" fontId="5" fillId="0" borderId="4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3" fontId="8" fillId="0" borderId="10" xfId="36" applyFont="1" applyFill="1" applyBorder="1" applyAlignment="1">
      <alignment horizontal="center"/>
    </xf>
    <xf numFmtId="43" fontId="1" fillId="0" borderId="10" xfId="36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43" fontId="8" fillId="0" borderId="12" xfId="36" applyFont="1" applyFill="1" applyBorder="1" applyAlignment="1">
      <alignment/>
    </xf>
    <xf numFmtId="187" fontId="1" fillId="0" borderId="10" xfId="0" applyNumberFormat="1" applyFont="1" applyFill="1" applyBorder="1" applyAlignment="1">
      <alignment horizontal="left"/>
    </xf>
    <xf numFmtId="17" fontId="1" fillId="0" borderId="10" xfId="0" applyNumberFormat="1" applyFont="1" applyFill="1" applyBorder="1" applyAlignment="1">
      <alignment horizontal="center"/>
    </xf>
    <xf numFmtId="187" fontId="1" fillId="0" borderId="0" xfId="0" applyNumberFormat="1" applyFont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43" fontId="1" fillId="0" borderId="11" xfId="36" applyFont="1" applyBorder="1" applyAlignment="1">
      <alignment/>
    </xf>
    <xf numFmtId="43" fontId="8" fillId="0" borderId="21" xfId="36" applyFont="1" applyBorder="1" applyAlignment="1">
      <alignment/>
    </xf>
    <xf numFmtId="18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43" fontId="1" fillId="0" borderId="11" xfId="36" applyFont="1" applyFill="1" applyBorder="1" applyAlignment="1">
      <alignment/>
    </xf>
    <xf numFmtId="0" fontId="1" fillId="0" borderId="13" xfId="0" applyFont="1" applyFill="1" applyBorder="1" applyAlignment="1">
      <alignment horizontal="center" vertical="justify"/>
    </xf>
    <xf numFmtId="187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43" fontId="1" fillId="0" borderId="13" xfId="36" applyFont="1" applyFill="1" applyBorder="1" applyAlignment="1">
      <alignment/>
    </xf>
    <xf numFmtId="187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43" fontId="1" fillId="0" borderId="20" xfId="36" applyFont="1" applyFill="1" applyBorder="1" applyAlignment="1">
      <alignment/>
    </xf>
    <xf numFmtId="0" fontId="1" fillId="0" borderId="20" xfId="0" applyFont="1" applyFill="1" applyBorder="1" applyAlignment="1">
      <alignment horizontal="center" vertical="justify"/>
    </xf>
    <xf numFmtId="43" fontId="5" fillId="0" borderId="11" xfId="36" applyFont="1" applyFill="1" applyBorder="1" applyAlignment="1">
      <alignment/>
    </xf>
    <xf numFmtId="0" fontId="5" fillId="0" borderId="0" xfId="0" applyFont="1" applyAlignment="1">
      <alignment horizontal="center"/>
    </xf>
    <xf numFmtId="187" fontId="1" fillId="0" borderId="10" xfId="0" applyNumberFormat="1" applyFont="1" applyFill="1" applyBorder="1" applyAlignment="1">
      <alignment horizontal="center" vertical="center"/>
    </xf>
    <xf numFmtId="43" fontId="5" fillId="33" borderId="0" xfId="36" applyFont="1" applyFill="1" applyAlignment="1">
      <alignment/>
    </xf>
    <xf numFmtId="187" fontId="15" fillId="0" borderId="0" xfId="0" applyNumberFormat="1" applyFont="1" applyFill="1" applyAlignment="1">
      <alignment horizontal="center"/>
    </xf>
    <xf numFmtId="43" fontId="15" fillId="0" borderId="28" xfId="36" applyFont="1" applyFill="1" applyBorder="1" applyAlignment="1">
      <alignment horizontal="center"/>
    </xf>
    <xf numFmtId="43" fontId="5" fillId="33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43" fontId="16" fillId="0" borderId="10" xfId="36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43" fontId="5" fillId="34" borderId="10" xfId="36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43" fontId="1" fillId="0" borderId="21" xfId="36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189" fontId="5" fillId="0" borderId="10" xfId="0" applyNumberFormat="1" applyFont="1" applyBorder="1" applyAlignment="1">
      <alignment horizontal="center" vertical="justify"/>
    </xf>
    <xf numFmtId="0" fontId="5" fillId="0" borderId="10" xfId="0" applyFont="1" applyFill="1" applyBorder="1" applyAlignment="1">
      <alignment vertical="justify" wrapText="1"/>
    </xf>
    <xf numFmtId="43" fontId="5" fillId="0" borderId="10" xfId="36" applyFont="1" applyFill="1" applyBorder="1" applyAlignment="1">
      <alignment vertical="justify"/>
    </xf>
    <xf numFmtId="0" fontId="5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44" xfId="36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5" fillId="0" borderId="16" xfId="36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43" fontId="5" fillId="0" borderId="16" xfId="36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43" fontId="5" fillId="0" borderId="16" xfId="36" applyFont="1" applyBorder="1" applyAlignment="1">
      <alignment/>
    </xf>
    <xf numFmtId="43" fontId="5" fillId="0" borderId="12" xfId="36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43" fontId="1" fillId="0" borderId="12" xfId="36" applyFont="1" applyFill="1" applyBorder="1" applyAlignment="1">
      <alignment/>
    </xf>
    <xf numFmtId="43" fontId="1" fillId="0" borderId="18" xfId="36" applyFont="1" applyBorder="1" applyAlignment="1">
      <alignment/>
    </xf>
    <xf numFmtId="43" fontId="0" fillId="0" borderId="0" xfId="36" applyFont="1" applyAlignment="1">
      <alignment/>
    </xf>
    <xf numFmtId="43" fontId="5" fillId="0" borderId="45" xfId="36" applyFont="1" applyBorder="1" applyAlignment="1">
      <alignment/>
    </xf>
    <xf numFmtId="43" fontId="5" fillId="0" borderId="46" xfId="36" applyFont="1" applyBorder="1" applyAlignment="1">
      <alignment/>
    </xf>
    <xf numFmtId="0" fontId="5" fillId="0" borderId="45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3" fontId="1" fillId="0" borderId="10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43" fontId="8" fillId="0" borderId="10" xfId="36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6" fillId="0" borderId="0" xfId="36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3" fontId="5" fillId="0" borderId="0" xfId="36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43" fontId="16" fillId="0" borderId="0" xfId="36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43" fontId="6" fillId="0" borderId="0" xfId="36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5" fillId="0" borderId="44" xfId="0" applyFont="1" applyFill="1" applyBorder="1" applyAlignment="1">
      <alignment wrapText="1"/>
    </xf>
    <xf numFmtId="0" fontId="6" fillId="0" borderId="44" xfId="0" applyFont="1" applyFill="1" applyBorder="1" applyAlignment="1">
      <alignment horizontal="left"/>
    </xf>
    <xf numFmtId="0" fontId="6" fillId="0" borderId="44" xfId="0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1" fillId="0" borderId="10" xfId="36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1" fillId="0" borderId="11" xfId="36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/>
    </xf>
    <xf numFmtId="191" fontId="13" fillId="0" borderId="0" xfId="36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1" fillId="0" borderId="12" xfId="36" applyFont="1" applyBorder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43" fontId="6" fillId="0" borderId="10" xfId="36" applyFont="1" applyBorder="1" applyAlignment="1">
      <alignment horizontal="center" vertical="center" wrapText="1"/>
    </xf>
    <xf numFmtId="43" fontId="6" fillId="0" borderId="0" xfId="36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3" fontId="5" fillId="35" borderId="10" xfId="36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3" fontId="6" fillId="0" borderId="0" xfId="36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43" fontId="6" fillId="0" borderId="20" xfId="36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43" fontId="6" fillId="0" borderId="11" xfId="36" applyFont="1" applyFill="1" applyBorder="1" applyAlignment="1">
      <alignment horizontal="center" vertical="center"/>
    </xf>
    <xf numFmtId="43" fontId="5" fillId="0" borderId="20" xfId="36" applyFont="1" applyFill="1" applyBorder="1" applyAlignment="1">
      <alignment/>
    </xf>
    <xf numFmtId="43" fontId="6" fillId="0" borderId="10" xfId="36" applyFont="1" applyFill="1" applyBorder="1" applyAlignment="1">
      <alignment horizontal="center" vertical="center"/>
    </xf>
    <xf numFmtId="43" fontId="5" fillId="0" borderId="10" xfId="36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3" fontId="1" fillId="0" borderId="11" xfId="36" applyFont="1" applyBorder="1" applyAlignment="1">
      <alignment horizontal="center" vertical="center"/>
    </xf>
    <xf numFmtId="43" fontId="1" fillId="0" borderId="13" xfId="36" applyFont="1" applyBorder="1" applyAlignment="1">
      <alignment horizontal="center" vertical="center"/>
    </xf>
    <xf numFmtId="43" fontId="1" fillId="0" borderId="20" xfId="36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3" fontId="8" fillId="0" borderId="10" xfId="36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43" fontId="8" fillId="0" borderId="10" xfId="36" applyFont="1" applyFill="1" applyBorder="1" applyAlignment="1">
      <alignment horizontal="center" vertical="center"/>
    </xf>
    <xf numFmtId="43" fontId="8" fillId="0" borderId="10" xfId="36" applyFont="1" applyFill="1" applyBorder="1" applyAlignment="1">
      <alignment horizontal="center" vertical="center" wrapText="1"/>
    </xf>
    <xf numFmtId="43" fontId="8" fillId="0" borderId="10" xfId="36" applyFont="1" applyBorder="1" applyAlignment="1">
      <alignment horizontal="center" vertical="center" wrapText="1"/>
    </xf>
    <xf numFmtId="187" fontId="1" fillId="0" borderId="22" xfId="0" applyNumberFormat="1" applyFont="1" applyBorder="1" applyAlignment="1">
      <alignment horizontal="center" vertical="center"/>
    </xf>
    <xf numFmtId="187" fontId="1" fillId="0" borderId="4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43" fontId="6" fillId="0" borderId="0" xfId="36" applyFont="1" applyAlignment="1">
      <alignment horizontal="center"/>
    </xf>
    <xf numFmtId="43" fontId="18" fillId="0" borderId="0" xfId="36" applyFont="1" applyFill="1" applyAlignment="1">
      <alignment horizontal="center"/>
    </xf>
    <xf numFmtId="43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6" fillId="0" borderId="31" xfId="36" applyFont="1" applyFill="1" applyBorder="1" applyAlignment="1">
      <alignment horizontal="center"/>
    </xf>
    <xf numFmtId="43" fontId="2" fillId="0" borderId="33" xfId="36" applyFont="1" applyFill="1" applyBorder="1" applyAlignment="1">
      <alignment horizontal="center"/>
    </xf>
    <xf numFmtId="43" fontId="6" fillId="0" borderId="29" xfId="36" applyFont="1" applyBorder="1" applyAlignment="1">
      <alignment horizontal="center"/>
    </xf>
    <xf numFmtId="43" fontId="6" fillId="0" borderId="50" xfId="0" applyNumberFormat="1" applyFont="1" applyBorder="1" applyAlignment="1">
      <alignment horizontal="center"/>
    </xf>
    <xf numFmtId="43" fontId="6" fillId="0" borderId="33" xfId="36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\&#3591;&#3634;&#3609;&#3651;&#3627;&#3617;&#3656;%20&#3648;&#3619;&#3636;&#3656;&#3617;%202%20&#3617;&#3585;&#3619;&#3634;&#3588;&#3617;%202556\&#3591;&#3610;&#3585;&#3634;&#3619;&#3648;&#3591;&#3636;&#3609;\&#3611;&#3637;%20&#3591;&#3611;&#3617;.55\&#3591;&#3610;&#3607;&#3604;&#3621;&#3629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\&#3591;&#3634;&#3609;&#3651;&#3627;&#3617;&#3656;%20&#3648;&#3619;&#3636;&#3656;&#3617;%202%20&#3617;&#3585;&#3619;&#3634;&#3588;&#3617;%202556\&#3591;&#3610;&#3585;&#3634;&#3619;&#3648;&#3591;&#3636;&#3609;\&#3611;&#3637;%20&#3591;&#3611;&#3617;.55\&#3619;&#3634;&#3618;&#3619;&#3633;&#3610;&#3592;&#3619;&#3636;&#3591;&#3611;&#3619;&#3632;&#3592;&#3635;&#3648;&#3604;&#3639;&#3629;&#36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%20(&#3591;&#3634;&#3609;&#3648;&#3607;&#3624;&#3610;&#3634;&#3621;)\&#3591;&#3610;&#3585;&#3634;&#3619;&#3648;&#3591;&#3636;&#3609;\&#3605;&#3619;&#3623;&#3592;%20&#3626;&#3605;&#3591;.%206%20&#3585;.&#3588;.%2055\&#3591;&#3610;&#3607;&#3619;&#3633;&#3614;&#3618;&#3660;&#3626;&#3636;&#360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%20(&#3591;&#3634;&#3609;&#3648;&#3607;&#3624;&#3610;&#3634;&#3621;)\&#3591;&#3610;&#3585;&#3634;&#3619;&#3648;&#3591;&#3636;&#3609;\&#3605;&#3619;&#3623;&#3592;%20&#3626;&#3605;&#3591;.%206%20&#3585;.&#3588;.%2055\&#3607;&#3605;.&#3627;&#3609;&#3629;&#3591;&#3610;&#3633;&#3623;&#3605;&#3632;&#3648;&#3585;&#3637;&#3618;&#3604;%20&#3591;&#3610;&#3611;&#3637;&#3649;&#3585;&#3657;&#3652;&#3586;-255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%20(&#3591;&#3634;&#3609;&#3648;&#3607;&#3624;&#3610;&#3634;&#3621;)\&#3591;&#3610;&#3585;&#3634;&#3619;&#3648;&#3591;&#3636;&#3609;\&#3611;&#3637;%20&#3591;&#3611;&#3617;%2054\&#3591;&#3610;%208%20&#3594;&#3656;&#3629;&#359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\&#3591;&#3634;&#3609;&#3651;&#3627;&#3617;&#3656;%20&#3648;&#3619;&#3636;&#3656;&#3617;%202%20&#3617;&#3585;&#3619;&#3634;&#3588;&#3617;%202556\&#3591;&#3610;&#3585;&#3634;&#3619;&#3648;&#3591;&#3636;&#3609;\&#3611;&#3637;%20&#3591;&#3611;&#3617;.55\&#3627;&#3617;&#3634;&#3618;&#3648;&#3627;&#3605;&#3640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\&#3591;&#3634;&#3609;&#3651;&#3627;&#3617;&#3656;%20&#3648;&#3619;&#3636;&#3656;&#3617;%202%20&#3617;&#3585;&#3619;&#3634;&#3588;&#3617;%202556\&#3591;&#3610;&#3585;&#3634;&#3619;&#3648;&#3591;&#3636;&#3609;\&#3611;&#3637;%20&#3591;&#3611;&#3617;.55\&#3619;&#3634;&#3618;&#3591;&#3634;&#3609;&#3611;&#3619;&#3632;&#3592;&#3635;&#3623;&#3633;&#360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%20(&#3591;&#3634;&#3609;&#3648;&#3607;&#3624;&#3610;&#3634;&#3621;)\&#3591;&#3610;&#3585;&#3634;&#3619;&#3648;&#3591;&#3636;&#3609;\&#3611;&#3637;%20&#3591;&#3611;&#3617;%2053\&#3619;&#3634;&#3618;&#3591;&#3634;&#3609;&#3626;&#3606;&#3634;&#3609;&#3632;&#3648;&#3591;&#3636;&#3609;&#3588;&#3591;&#3648;&#3627;&#3621;&#3639;&#3629;&#3611;&#3619;&#3632;&#3592;&#3635;&#3623;&#3633;&#360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592;&#3609;&#3592;&#3636;&#3619;&#3634;\&#3591;&#3634;&#3609;&#3651;&#3627;&#3617;&#3656;%20&#3648;&#3619;&#3636;&#3656;&#3617;%202%20&#3617;&#3585;&#3619;&#3634;&#3588;&#3617;%202556\&#3591;&#3610;&#3585;&#3634;&#3619;&#3648;&#3591;&#3636;&#3609;\&#3611;&#3637;%20&#3591;&#3611;&#3617;.55\8%20&#3594;&#3656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4"/>
      <sheetName val="พ.ย.54"/>
      <sheetName val="ธ.ค.54"/>
      <sheetName val="มกราคม 55"/>
      <sheetName val="กุมภาพันธ์ 55"/>
      <sheetName val="Sheet1"/>
      <sheetName val="เมษายน55"/>
      <sheetName val="พฤษภาคม 55"/>
      <sheetName val="มิถุนายน 55"/>
      <sheetName val="มิถุนายน 55 ปรับปรุง"/>
      <sheetName val="ก.ค.55"/>
      <sheetName val="ส.ค.55"/>
      <sheetName val="ก.ย.55"/>
    </sheetNames>
    <sheetDataSet>
      <sheetData sheetId="9">
        <row r="8">
          <cell r="A8" t="str">
            <v>เงินสด</v>
          </cell>
        </row>
        <row r="9">
          <cell r="A9" t="str">
            <v>เงินฝากธนาคาร  ธ.ก.ส.  ( ออมทรัพย์)</v>
          </cell>
        </row>
        <row r="10">
          <cell r="A10" t="str">
            <v>เงินฝากธนาคาร  ธ.ก.ส. (เศรษฐกิจชุมชน) </v>
          </cell>
        </row>
        <row r="11">
          <cell r="A11" t="str">
            <v>เงินฝากธนาคาร ธ.ก.ส.</v>
          </cell>
        </row>
        <row r="12">
          <cell r="A12" t="str">
            <v>เงินฝากธนาคาร  ธ.ก.ส. ( ประจำ)</v>
          </cell>
        </row>
        <row r="13">
          <cell r="A13" t="str">
            <v>เงินฝากธนาคารกรุงไทย  (ออมทรัพย์)</v>
          </cell>
        </row>
        <row r="14">
          <cell r="A14" t="str">
            <v>เงินฝากธนาคาร กรุงไทย  (กระแสรายวัน)</v>
          </cell>
        </row>
        <row r="15">
          <cell r="A15" t="str">
            <v>เงินฝากธนาคาร ออมสิน (ออมทรัพย์)</v>
          </cell>
        </row>
        <row r="16">
          <cell r="A16" t="str">
            <v>เงินฝาก กสท.</v>
          </cell>
        </row>
        <row r="17">
          <cell r="A17" t="str">
            <v>ลูกหนี้ - ภาษีโรงเรือนและที่ดิน</v>
          </cell>
        </row>
        <row r="18">
          <cell r="A18" t="str">
            <v>        - ภาษีบำรุงท้องที่</v>
          </cell>
        </row>
        <row r="19">
          <cell r="A19" t="str">
            <v>        - เงินยืมตามงบประมาณ</v>
          </cell>
        </row>
        <row r="20">
          <cell r="A20" t="str">
            <v>        - เงินทุนโครงการเศรษฐกิจชุมชน (บัญชี 2)</v>
          </cell>
        </row>
        <row r="21">
          <cell r="A21" t="str">
            <v>ทรัพย์สินที่เกิดการเงินกู้</v>
          </cell>
        </row>
        <row r="22">
          <cell r="A22" t="str">
            <v>งบกลาง</v>
          </cell>
        </row>
        <row r="23">
          <cell r="A23" t="str">
            <v>งบกลาง</v>
          </cell>
        </row>
        <row r="24">
          <cell r="A24" t="str">
            <v>งบกลาง</v>
          </cell>
        </row>
        <row r="25">
          <cell r="A25" t="str">
            <v>งบกลาง</v>
          </cell>
        </row>
        <row r="26">
          <cell r="A26" t="str">
            <v>เงินเดือน</v>
          </cell>
        </row>
        <row r="27">
          <cell r="A27" t="str">
            <v>เงินเดือน</v>
          </cell>
        </row>
        <row r="28">
          <cell r="A28" t="str">
            <v>ค่าจ้างพนักงานจ้าง</v>
          </cell>
        </row>
        <row r="29">
          <cell r="A29" t="str">
            <v>ค่าจ้างพนักงานจ้าง</v>
          </cell>
        </row>
        <row r="30">
          <cell r="A30" t="str">
            <v>ค่าตอบแทน</v>
          </cell>
        </row>
        <row r="31">
          <cell r="A31" t="str">
            <v>ค่าใช้สอย</v>
          </cell>
        </row>
        <row r="32">
          <cell r="A32" t="str">
            <v>ค่าใช้สอย</v>
          </cell>
        </row>
        <row r="33">
          <cell r="A33" t="str">
            <v>ค่าวัสดุ</v>
          </cell>
        </row>
        <row r="34">
          <cell r="A34" t="str">
            <v>ค่าวัสดุ</v>
          </cell>
        </row>
        <row r="35">
          <cell r="A35" t="str">
            <v>ค่าสาธารณูปโภค</v>
          </cell>
        </row>
        <row r="36">
          <cell r="A36" t="str">
            <v>เงินอุดหนุน</v>
          </cell>
        </row>
        <row r="37">
          <cell r="A37" t="str">
            <v>ค่าครุภัณฑ์</v>
          </cell>
        </row>
        <row r="38">
          <cell r="A38" t="str">
            <v>ค่าครุภัณฑ์</v>
          </cell>
        </row>
        <row r="39">
          <cell r="A39" t="str">
            <v>ค่าที่ดินและสิ่งก่อสร้าง</v>
          </cell>
        </row>
        <row r="40">
          <cell r="A40" t="str">
            <v>ค่าที่ดินและสิ่งก่อสร้าง</v>
          </cell>
        </row>
        <row r="41">
          <cell r="A41" t="str">
            <v>เจ้าหนี้เงินกู้-ธนาคารกรุงไทย</v>
          </cell>
        </row>
        <row r="42">
          <cell r="A42" t="str">
            <v>รายรับ (หมายเหตุ 1)</v>
          </cell>
        </row>
        <row r="43">
          <cell r="A43" t="str">
            <v>เงินรับฝาก (หมายเหตุ 2)</v>
          </cell>
        </row>
        <row r="44">
          <cell r="A44" t="str">
            <v>เงินนอกงบประมาณ เงินทุนโครงการเศรษฐกิจชุมชน (บัญชี 2)</v>
          </cell>
        </row>
        <row r="45">
          <cell r="A45" t="str">
            <v>รายจ่ายค้างจ่าย</v>
          </cell>
        </row>
        <row r="46">
          <cell r="A46" t="str">
            <v>เงินสะสม</v>
          </cell>
        </row>
        <row r="47">
          <cell r="A47" t="str">
            <v>เงินทุนสำรองเงินสะสม</v>
          </cell>
        </row>
        <row r="48">
          <cell r="A48" t="str">
            <v>รวมทั้งสิ้น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4"/>
      <sheetName val="พ.ย.54"/>
      <sheetName val="ธ.ค.54"/>
      <sheetName val="มกราคม 2555"/>
      <sheetName val="กุมภาพันธ์ 55"/>
      <sheetName val="มีนาคม 55"/>
      <sheetName val="เมษายน 55"/>
      <sheetName val="พฤษภาคม 55"/>
      <sheetName val="มิถุนายน 55"/>
      <sheetName val="กรกฏาคม 55"/>
      <sheetName val="สิงหาคม 55"/>
    </sheetNames>
    <sheetDataSet>
      <sheetData sheetId="7">
        <row r="15">
          <cell r="F15">
            <v>0</v>
          </cell>
        </row>
        <row r="46">
          <cell r="F46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67">
          <cell r="F67">
            <v>0</v>
          </cell>
        </row>
        <row r="68">
          <cell r="F68">
            <v>0</v>
          </cell>
        </row>
        <row r="70">
          <cell r="F70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13798433</v>
          </cell>
        </row>
        <row r="92">
          <cell r="F92">
            <v>0</v>
          </cell>
        </row>
        <row r="93">
          <cell r="F93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</sheetData>
      <sheetData sheetId="9">
        <row r="10">
          <cell r="F10">
            <v>15166</v>
          </cell>
        </row>
        <row r="12">
          <cell r="F12">
            <v>0</v>
          </cell>
        </row>
        <row r="13">
          <cell r="F13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2500</v>
          </cell>
        </row>
        <row r="47">
          <cell r="F47">
            <v>0</v>
          </cell>
        </row>
        <row r="48">
          <cell r="F48">
            <v>0</v>
          </cell>
        </row>
        <row r="50">
          <cell r="F50">
            <v>0</v>
          </cell>
        </row>
        <row r="51">
          <cell r="F51">
            <v>0</v>
          </cell>
        </row>
        <row r="59">
          <cell r="F59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281</v>
          </cell>
        </row>
        <row r="64">
          <cell r="F64">
            <v>0</v>
          </cell>
        </row>
        <row r="71">
          <cell r="F71">
            <v>0</v>
          </cell>
        </row>
        <row r="73">
          <cell r="F73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2">
          <cell r="F82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104">
          <cell r="F104">
            <v>1229000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บ"/>
      <sheetName val="รายละเอียด"/>
      <sheetName val="Sheet3"/>
    </sheetNames>
    <sheetDataSet>
      <sheetData sheetId="2">
        <row r="7">
          <cell r="G7">
            <v>2995200</v>
          </cell>
        </row>
        <row r="8">
          <cell r="G8">
            <v>10043555</v>
          </cell>
        </row>
        <row r="9">
          <cell r="G9">
            <v>30000</v>
          </cell>
        </row>
        <row r="10">
          <cell r="G10">
            <v>147900</v>
          </cell>
        </row>
        <row r="11">
          <cell r="G11">
            <v>0</v>
          </cell>
        </row>
        <row r="12">
          <cell r="G12">
            <v>6176000</v>
          </cell>
        </row>
        <row r="13">
          <cell r="G13">
            <v>0</v>
          </cell>
        </row>
        <row r="14">
          <cell r="G14">
            <v>26390</v>
          </cell>
        </row>
        <row r="15">
          <cell r="G15">
            <v>243000</v>
          </cell>
        </row>
        <row r="16">
          <cell r="G16">
            <v>11575</v>
          </cell>
        </row>
        <row r="17">
          <cell r="G17">
            <v>3279716.5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ก่อนปิด"/>
      <sheetName val="งบทดลองหลังปิด"/>
      <sheetName val="งบแสดงผลการดำเนินงาน"/>
      <sheetName val="หมายเหตุงบแสดงผลการดำเนินงาน"/>
      <sheetName val="รายรับจริง"/>
      <sheetName val="งบแสดงฐานะการเงิน"/>
      <sheetName val="งบทรัพย์สิน (หมายเหตุ 1)"/>
      <sheetName val="หมายเหตุ 2-3"/>
      <sheetName val="งบหนี้สิน"/>
      <sheetName val="หมายเหตุ 5"/>
      <sheetName val="หมายเหตุ 6"/>
      <sheetName val="หมายเหตุ 6.1"/>
      <sheetName val="หมายเหตุ 6.2"/>
      <sheetName val="จ่ายจริง"/>
      <sheetName val="ทะเบียนทรัพย์สิน"/>
      <sheetName val="งบกระทบยอดเงินฝากธนาคาร"/>
      <sheetName val="เงินประกันสัญญา"/>
    </sheetNames>
    <sheetDataSet>
      <sheetData sheetId="5">
        <row r="28">
          <cell r="B28" t="str">
            <v>ปลัดเทศบาลตำบลหนองบัวตะเกียด</v>
          </cell>
        </row>
        <row r="29">
          <cell r="B29" t="str">
            <v>หัวหน้ากองคลังเทศบาลตำบลหนองบัวตะเกียด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54"/>
      <sheetName val="ก.ย.54"/>
      <sheetName val="Sheet1"/>
      <sheetName val="ปิดบัญชี"/>
      <sheetName val=""/>
    </sheetNames>
    <sheetDataSet>
      <sheetData sheetId="13">
        <row r="12">
          <cell r="B12">
            <v>600000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4"/>
      <sheetName val="พ.ย.54"/>
      <sheetName val="ธ.ค.54"/>
      <sheetName val="มกราคม 55"/>
      <sheetName val="กุมภาพันธ์ 55"/>
      <sheetName val="มีนาคม 55"/>
      <sheetName val="เมษายน 55"/>
      <sheetName val="พฤษภาคม 55"/>
      <sheetName val="มิถุนายน 55"/>
      <sheetName val="กรกฏาคม 55"/>
      <sheetName val="สิงหาคม 55"/>
      <sheetName val="กันยายน 55"/>
    </sheetNames>
    <sheetDataSet>
      <sheetData sheetId="11">
        <row r="9">
          <cell r="F9">
            <v>149441</v>
          </cell>
        </row>
        <row r="10">
          <cell r="F10">
            <v>34907.909999999996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ก.ย.54"/>
      <sheetName val="ต.ค.54"/>
      <sheetName val="พ.ย.54"/>
      <sheetName val="ธ.ค.54"/>
      <sheetName val="มกราคม 55"/>
      <sheetName val="กุมภาพันธ์ 55"/>
      <sheetName val="มีนาคม 55"/>
      <sheetName val="มีนาคม 552"/>
      <sheetName val="พฤษภาคม 55"/>
      <sheetName val="มิถุนายน55"/>
      <sheetName val="กรกฏาคม 55"/>
      <sheetName val="ก.ค.55 ต่อ"/>
      <sheetName val="ส.ค.55"/>
    </sheetNames>
    <sheetDataSet>
      <sheetData sheetId="12">
        <row r="44">
          <cell r="HW44">
            <v>2114303</v>
          </cell>
          <cell r="IB44">
            <v>50000</v>
          </cell>
        </row>
        <row r="45">
          <cell r="HW45">
            <v>5872080</v>
          </cell>
          <cell r="IB45">
            <v>81803.7</v>
          </cell>
        </row>
        <row r="46">
          <cell r="HW46">
            <v>5872081</v>
          </cell>
          <cell r="IB46">
            <v>12132</v>
          </cell>
        </row>
        <row r="47">
          <cell r="HW47">
            <v>5872082</v>
          </cell>
          <cell r="IB47">
            <v>2748</v>
          </cell>
        </row>
        <row r="48">
          <cell r="HW48">
            <v>5872083</v>
          </cell>
          <cell r="IB48">
            <v>6596</v>
          </cell>
        </row>
        <row r="49">
          <cell r="HW49">
            <v>5872084</v>
          </cell>
          <cell r="IB49">
            <v>1872</v>
          </cell>
        </row>
        <row r="50">
          <cell r="HW50">
            <v>5872085</v>
          </cell>
          <cell r="IB50">
            <v>1500</v>
          </cell>
        </row>
        <row r="51">
          <cell r="HW51">
            <v>5872086</v>
          </cell>
          <cell r="IB51">
            <v>1500</v>
          </cell>
        </row>
        <row r="52">
          <cell r="HW52">
            <v>5872087</v>
          </cell>
          <cell r="IB52">
            <v>8761.5</v>
          </cell>
        </row>
        <row r="53">
          <cell r="HW53">
            <v>5872088</v>
          </cell>
          <cell r="IB53">
            <v>11829.6</v>
          </cell>
        </row>
        <row r="54">
          <cell r="HW54">
            <v>5872090</v>
          </cell>
          <cell r="IB54">
            <v>6371.64</v>
          </cell>
        </row>
        <row r="55">
          <cell r="HW55">
            <v>5872091</v>
          </cell>
          <cell r="IB55">
            <v>182100</v>
          </cell>
        </row>
        <row r="56">
          <cell r="HW56">
            <v>5872093</v>
          </cell>
          <cell r="IB56">
            <v>127460</v>
          </cell>
        </row>
        <row r="57">
          <cell r="HW57">
            <v>5872094</v>
          </cell>
          <cell r="IB57">
            <v>29700</v>
          </cell>
        </row>
        <row r="58">
          <cell r="HW58">
            <v>5872095</v>
          </cell>
          <cell r="IB58">
            <v>10508</v>
          </cell>
        </row>
        <row r="59">
          <cell r="HW59">
            <v>5872096</v>
          </cell>
          <cell r="IB59">
            <v>10608</v>
          </cell>
        </row>
        <row r="60">
          <cell r="HW60">
            <v>5872097</v>
          </cell>
          <cell r="IB60">
            <v>39314</v>
          </cell>
        </row>
        <row r="61">
          <cell r="HW61">
            <v>5872098</v>
          </cell>
          <cell r="IB61">
            <v>792</v>
          </cell>
        </row>
        <row r="62">
          <cell r="HW62">
            <v>5872099</v>
          </cell>
          <cell r="IB62">
            <v>18810</v>
          </cell>
        </row>
        <row r="63">
          <cell r="HW63">
            <v>5872100</v>
          </cell>
          <cell r="IB63">
            <v>186</v>
          </cell>
        </row>
        <row r="64">
          <cell r="HW64">
            <v>5872101</v>
          </cell>
          <cell r="IB64">
            <v>40926.6</v>
          </cell>
        </row>
        <row r="65">
          <cell r="HW65">
            <v>5872102</v>
          </cell>
          <cell r="IB65">
            <v>60885</v>
          </cell>
        </row>
        <row r="66">
          <cell r="HW66">
            <v>5872103</v>
          </cell>
          <cell r="IB66">
            <v>7672.5</v>
          </cell>
        </row>
        <row r="67">
          <cell r="HW67">
            <v>5872104</v>
          </cell>
          <cell r="IB67">
            <v>5324</v>
          </cell>
        </row>
        <row r="68">
          <cell r="HW68">
            <v>5872105</v>
          </cell>
          <cell r="IB68">
            <v>588869.4</v>
          </cell>
        </row>
        <row r="69">
          <cell r="HW69">
            <v>5872106</v>
          </cell>
          <cell r="IB69">
            <v>145626.17</v>
          </cell>
        </row>
        <row r="70">
          <cell r="HW70">
            <v>5872107</v>
          </cell>
          <cell r="IB70">
            <v>49337</v>
          </cell>
        </row>
        <row r="71">
          <cell r="HW71">
            <v>5872108</v>
          </cell>
          <cell r="IB71">
            <v>1605337.27</v>
          </cell>
        </row>
        <row r="72">
          <cell r="HW72">
            <v>5872109</v>
          </cell>
          <cell r="IB72">
            <v>7100.16</v>
          </cell>
        </row>
        <row r="73">
          <cell r="HW73">
            <v>5872110</v>
          </cell>
          <cell r="IB73">
            <v>21396.2</v>
          </cell>
        </row>
        <row r="78">
          <cell r="IB78">
            <v>6365503.770000001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2"/>
      <sheetName val="พ.ย. 52"/>
      <sheetName val="ธ.ค. 52"/>
      <sheetName val="ม.ค.53"/>
      <sheetName val="ม.ค 53"/>
      <sheetName val="ก.พ.53"/>
      <sheetName val="ก.พ.53-2"/>
      <sheetName val="มี.ค.53"/>
      <sheetName val="มีนาคม53 -2"/>
      <sheetName val="เมษายน "/>
      <sheetName val="พ.ค."/>
      <sheetName val="มิถุนายน"/>
      <sheetName val="กรกฎาคม"/>
      <sheetName val="ส.ค."/>
      <sheetName val="ก.ย."/>
    </sheetNames>
    <sheetDataSet>
      <sheetData sheetId="13">
        <row r="22">
          <cell r="IG22">
            <v>600000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4"/>
      <sheetName val="พ.ย.54"/>
      <sheetName val="ธ.ค.54"/>
      <sheetName val="ม.ค.55"/>
      <sheetName val="ก.พ.55"/>
      <sheetName val="มีนาคม 55"/>
      <sheetName val="เมษายน 55"/>
      <sheetName val="พ.ค.55"/>
      <sheetName val="มิถุนายน55"/>
      <sheetName val="กรกฏาคม 55"/>
      <sheetName val="สิงหาคม 55"/>
      <sheetName val="กันยายน 55"/>
      <sheetName val="รายการปรับปรง"/>
      <sheetName val="รายการปรับปรุง สตง.ตรวจ"/>
    </sheetNames>
    <sheetDataSet>
      <sheetData sheetId="11">
        <row r="8">
          <cell r="K8">
            <v>0</v>
          </cell>
        </row>
        <row r="9">
          <cell r="K9">
            <v>3228437.0299999937</v>
          </cell>
        </row>
        <row r="10">
          <cell r="K10">
            <v>456.45000000000005</v>
          </cell>
        </row>
        <row r="11">
          <cell r="K11">
            <v>91994.76999999999</v>
          </cell>
        </row>
        <row r="12">
          <cell r="K12">
            <v>600000</v>
          </cell>
        </row>
        <row r="13">
          <cell r="K13">
            <v>28284.879999999997</v>
          </cell>
        </row>
        <row r="14">
          <cell r="K14">
            <v>10663895.680000002</v>
          </cell>
        </row>
        <row r="15">
          <cell r="K15">
            <v>1573345.7</v>
          </cell>
        </row>
        <row r="16">
          <cell r="K16">
            <v>1403575.73</v>
          </cell>
        </row>
        <row r="17">
          <cell r="K17">
            <v>0</v>
          </cell>
        </row>
        <row r="18">
          <cell r="K18">
            <v>100</v>
          </cell>
        </row>
        <row r="19">
          <cell r="K19">
            <v>9405</v>
          </cell>
        </row>
        <row r="20">
          <cell r="K20">
            <v>23134.4</v>
          </cell>
        </row>
        <row r="21">
          <cell r="K21">
            <v>0</v>
          </cell>
        </row>
        <row r="22">
          <cell r="K22">
            <v>100000</v>
          </cell>
        </row>
        <row r="23">
          <cell r="K23">
            <v>0</v>
          </cell>
        </row>
        <row r="24">
          <cell r="K24">
            <v>12392000</v>
          </cell>
        </row>
        <row r="25">
          <cell r="K25">
            <v>102281.92</v>
          </cell>
        </row>
        <row r="26">
          <cell r="K26">
            <v>3722990.46</v>
          </cell>
        </row>
        <row r="27">
          <cell r="K27">
            <v>34040</v>
          </cell>
        </row>
        <row r="28">
          <cell r="K28">
            <v>10209000</v>
          </cell>
        </row>
        <row r="29">
          <cell r="K29">
            <v>4431048</v>
          </cell>
        </row>
        <row r="30">
          <cell r="K30">
            <v>290480</v>
          </cell>
        </row>
        <row r="31">
          <cell r="K31">
            <v>406700</v>
          </cell>
        </row>
        <row r="32">
          <cell r="K32">
            <v>943380</v>
          </cell>
        </row>
        <row r="33">
          <cell r="K33">
            <v>1655974.75</v>
          </cell>
        </row>
        <row r="34">
          <cell r="K34">
            <v>2748</v>
          </cell>
        </row>
        <row r="35">
          <cell r="K35">
            <v>965980.98</v>
          </cell>
        </row>
        <row r="36">
          <cell r="K36">
            <v>3492372.46</v>
          </cell>
        </row>
        <row r="37">
          <cell r="K37">
            <v>40000</v>
          </cell>
        </row>
        <row r="38">
          <cell r="K38">
            <v>25783</v>
          </cell>
        </row>
        <row r="39">
          <cell r="K39">
            <v>2952240.8600000003</v>
          </cell>
        </row>
        <row r="40">
          <cell r="K40">
            <v>82630</v>
          </cell>
        </row>
        <row r="41">
          <cell r="K41">
            <v>289258.04</v>
          </cell>
        </row>
        <row r="42">
          <cell r="K42">
            <v>1402492.04</v>
          </cell>
        </row>
        <row r="43">
          <cell r="K43">
            <v>49000</v>
          </cell>
        </row>
        <row r="44">
          <cell r="K44">
            <v>70600</v>
          </cell>
        </row>
        <row r="45">
          <cell r="K45">
            <v>3975012</v>
          </cell>
        </row>
        <row r="46">
          <cell r="K46">
            <v>1229000</v>
          </cell>
        </row>
        <row r="47">
          <cell r="K47">
            <v>20000</v>
          </cell>
        </row>
        <row r="48">
          <cell r="L48">
            <v>9832000</v>
          </cell>
        </row>
        <row r="49">
          <cell r="L49">
            <v>0.59</v>
          </cell>
        </row>
        <row r="50">
          <cell r="L50">
            <v>42034337.74999999</v>
          </cell>
        </row>
        <row r="51">
          <cell r="L51">
            <v>184348.91000000003</v>
          </cell>
        </row>
        <row r="52">
          <cell r="L52">
            <v>100454.98</v>
          </cell>
        </row>
        <row r="53">
          <cell r="L53">
            <v>39760</v>
          </cell>
        </row>
        <row r="54">
          <cell r="L54">
            <v>8172034.0600000005</v>
          </cell>
        </row>
        <row r="55">
          <cell r="L55">
            <v>6144705.86</v>
          </cell>
        </row>
      </sheetData>
      <sheetData sheetId="13">
        <row r="8">
          <cell r="Q8">
            <v>0</v>
          </cell>
          <cell r="R8">
            <v>0</v>
          </cell>
        </row>
        <row r="10">
          <cell r="Q10">
            <v>456.45000000000005</v>
          </cell>
        </row>
        <row r="11">
          <cell r="Q11">
            <v>91994.76999999999</v>
          </cell>
        </row>
        <row r="12">
          <cell r="Q12">
            <v>600000</v>
          </cell>
        </row>
        <row r="13">
          <cell r="Q13">
            <v>28284.879999999997</v>
          </cell>
        </row>
        <row r="14">
          <cell r="Q14">
            <v>10663895.680000002</v>
          </cell>
        </row>
        <row r="16">
          <cell r="Q16">
            <v>1403575.73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G1">
      <selection activeCell="H17" sqref="H17"/>
    </sheetView>
  </sheetViews>
  <sheetFormatPr defaultColWidth="9.00390625" defaultRowHeight="14.25"/>
  <cols>
    <col min="1" max="1" width="12.00390625" style="53" bestFit="1" customWidth="1"/>
    <col min="2" max="2" width="16.00390625" style="53" bestFit="1" customWidth="1"/>
    <col min="3" max="8" width="16.00390625" style="53" customWidth="1"/>
    <col min="9" max="9" width="13.375" style="83" bestFit="1" customWidth="1"/>
    <col min="10" max="11" width="13.125" style="25" bestFit="1" customWidth="1"/>
    <col min="12" max="12" width="22.00390625" style="1" bestFit="1" customWidth="1"/>
    <col min="13" max="13" width="9.00390625" style="1" customWidth="1"/>
    <col min="14" max="14" width="10.875" style="1" bestFit="1" customWidth="1"/>
    <col min="15" max="16384" width="9.00390625" style="1" customWidth="1"/>
  </cols>
  <sheetData>
    <row r="1" spans="8:12" ht="24">
      <c r="H1" s="371" t="s">
        <v>21</v>
      </c>
      <c r="I1" s="371"/>
      <c r="J1" s="371"/>
      <c r="K1" s="371"/>
      <c r="L1" s="371"/>
    </row>
    <row r="3" spans="1:12" ht="24">
      <c r="A3" s="317">
        <v>170256</v>
      </c>
      <c r="H3" s="118" t="s">
        <v>11</v>
      </c>
      <c r="I3" s="68" t="s">
        <v>1052</v>
      </c>
      <c r="J3" s="326" t="s">
        <v>1050</v>
      </c>
      <c r="K3" s="326" t="s">
        <v>1051</v>
      </c>
      <c r="L3" s="322" t="s">
        <v>1053</v>
      </c>
    </row>
    <row r="4" spans="1:14" ht="24">
      <c r="A4" s="318">
        <v>4021304</v>
      </c>
      <c r="B4" s="319" t="e">
        <f>+#REF!</f>
        <v>#REF!</v>
      </c>
      <c r="C4" s="319"/>
      <c r="D4" s="319"/>
      <c r="E4" s="320"/>
      <c r="F4" s="306"/>
      <c r="G4" s="306"/>
      <c r="H4" s="323" t="e">
        <f>+#REF!</f>
        <v>#REF!</v>
      </c>
      <c r="I4" s="5">
        <f>+A3+A4</f>
        <v>4191560</v>
      </c>
      <c r="J4" s="37">
        <v>261553.62</v>
      </c>
      <c r="K4" s="37">
        <v>462216.62</v>
      </c>
      <c r="L4" s="324">
        <f>+I4+J4-K4</f>
        <v>3990897</v>
      </c>
      <c r="N4" s="29">
        <f>+J4-K4</f>
        <v>-200663</v>
      </c>
    </row>
    <row r="5" spans="1:14" ht="24">
      <c r="A5" s="318">
        <v>4968760</v>
      </c>
      <c r="H5" s="323" t="e">
        <f>+#REF!</f>
        <v>#REF!</v>
      </c>
      <c r="I5" s="5">
        <f>+A5</f>
        <v>4968760</v>
      </c>
      <c r="J5" s="37">
        <v>86548</v>
      </c>
      <c r="K5" s="37">
        <v>140885</v>
      </c>
      <c r="L5" s="324">
        <f aca="true" t="shared" si="0" ref="L5:L15">+I5+J5-K5</f>
        <v>4914423</v>
      </c>
      <c r="N5" s="29">
        <f aca="true" t="shared" si="1" ref="N5:N16">+J5-K5</f>
        <v>-54337</v>
      </c>
    </row>
    <row r="6" spans="1:14" ht="24">
      <c r="A6" s="318">
        <v>1865752</v>
      </c>
      <c r="H6" s="323" t="e">
        <f>+#REF!</f>
        <v>#REF!</v>
      </c>
      <c r="I6" s="5">
        <f>+A6</f>
        <v>1865752</v>
      </c>
      <c r="J6" s="37">
        <v>0</v>
      </c>
      <c r="K6" s="37">
        <v>0</v>
      </c>
      <c r="L6" s="324">
        <f t="shared" si="0"/>
        <v>1865752</v>
      </c>
      <c r="N6" s="29">
        <f t="shared" si="1"/>
        <v>0</v>
      </c>
    </row>
    <row r="7" spans="1:14" ht="24">
      <c r="A7" s="318">
        <v>3115430</v>
      </c>
      <c r="H7" s="323" t="e">
        <f>+#REF!</f>
        <v>#REF!</v>
      </c>
      <c r="I7" s="5">
        <f>+A7</f>
        <v>3115430</v>
      </c>
      <c r="J7" s="37">
        <v>181560.9</v>
      </c>
      <c r="K7" s="37">
        <v>63560.9</v>
      </c>
      <c r="L7" s="324">
        <f t="shared" si="0"/>
        <v>3233430</v>
      </c>
      <c r="N7" s="29">
        <f t="shared" si="1"/>
        <v>118000</v>
      </c>
    </row>
    <row r="8" spans="1:14" ht="24">
      <c r="A8" s="318">
        <v>3933700</v>
      </c>
      <c r="H8" s="323" t="e">
        <f>+#REF!</f>
        <v>#REF!</v>
      </c>
      <c r="I8" s="5">
        <f>+A8+A9</f>
        <v>9199960</v>
      </c>
      <c r="J8" s="37">
        <v>530000</v>
      </c>
      <c r="K8" s="37">
        <v>993000</v>
      </c>
      <c r="L8" s="324">
        <f t="shared" si="0"/>
        <v>8736960</v>
      </c>
      <c r="N8" s="29">
        <f t="shared" si="1"/>
        <v>-463000</v>
      </c>
    </row>
    <row r="9" spans="1:14" ht="24">
      <c r="A9" s="318">
        <v>5266260</v>
      </c>
      <c r="B9" s="319" t="e">
        <f>+#REF!</f>
        <v>#REF!</v>
      </c>
      <c r="C9" s="319"/>
      <c r="D9" s="319"/>
      <c r="E9" s="320"/>
      <c r="F9" s="306"/>
      <c r="G9" s="306"/>
      <c r="H9" s="323" t="e">
        <f>+#REF!</f>
        <v>#REF!</v>
      </c>
      <c r="I9" s="5">
        <f>+A10+A11</f>
        <v>3139400</v>
      </c>
      <c r="J9" s="37">
        <v>45097.63</v>
      </c>
      <c r="K9" s="37">
        <v>75097.63</v>
      </c>
      <c r="L9" s="324">
        <f t="shared" si="0"/>
        <v>3109400</v>
      </c>
      <c r="N9" s="29">
        <f t="shared" si="1"/>
        <v>-30000.000000000007</v>
      </c>
    </row>
    <row r="10" spans="1:14" ht="24">
      <c r="A10" s="318">
        <v>1955400</v>
      </c>
      <c r="H10" s="323" t="e">
        <f>+#REF!</f>
        <v>#REF!</v>
      </c>
      <c r="I10" s="5">
        <f>+A12+A13</f>
        <v>361000</v>
      </c>
      <c r="J10" s="37">
        <v>10748.87</v>
      </c>
      <c r="K10" s="37">
        <v>10748.87</v>
      </c>
      <c r="L10" s="324">
        <f t="shared" si="0"/>
        <v>361000</v>
      </c>
      <c r="N10" s="29">
        <f t="shared" si="1"/>
        <v>0</v>
      </c>
    </row>
    <row r="11" spans="1:14" ht="24">
      <c r="A11" s="318">
        <v>1184000</v>
      </c>
      <c r="B11" s="319" t="e">
        <f>+#REF!</f>
        <v>#REF!</v>
      </c>
      <c r="C11" s="319"/>
      <c r="D11" s="319"/>
      <c r="E11" s="320"/>
      <c r="F11" s="306"/>
      <c r="G11" s="306"/>
      <c r="H11" s="323" t="e">
        <f>+#REF!</f>
        <v>#REF!</v>
      </c>
      <c r="I11" s="5">
        <f>+A14</f>
        <v>1465000</v>
      </c>
      <c r="J11" s="37">
        <v>140000</v>
      </c>
      <c r="K11" s="37">
        <v>10000</v>
      </c>
      <c r="L11" s="324">
        <f t="shared" si="0"/>
        <v>1595000</v>
      </c>
      <c r="N11" s="29">
        <f t="shared" si="1"/>
        <v>130000</v>
      </c>
    </row>
    <row r="12" spans="1:14" ht="24">
      <c r="A12" s="318">
        <v>351000</v>
      </c>
      <c r="H12" s="323" t="e">
        <f>+#REF!</f>
        <v>#REF!</v>
      </c>
      <c r="I12" s="5">
        <f>+A15+A16</f>
        <v>395500</v>
      </c>
      <c r="J12" s="37"/>
      <c r="K12" s="37">
        <v>0</v>
      </c>
      <c r="L12" s="324">
        <f t="shared" si="0"/>
        <v>395500</v>
      </c>
      <c r="N12" s="29">
        <f t="shared" si="1"/>
        <v>0</v>
      </c>
    </row>
    <row r="13" spans="1:14" ht="24">
      <c r="A13" s="318">
        <v>10000</v>
      </c>
      <c r="B13" s="319" t="e">
        <f>+#REF!</f>
        <v>#REF!</v>
      </c>
      <c r="C13" s="319"/>
      <c r="D13" s="319"/>
      <c r="E13" s="320"/>
      <c r="F13" s="306"/>
      <c r="G13" s="306"/>
      <c r="H13" s="323" t="e">
        <f>+#REF!</f>
        <v>#REF!</v>
      </c>
      <c r="I13" s="5">
        <f>+A18</f>
        <v>8628300</v>
      </c>
      <c r="J13" s="37">
        <v>1700000</v>
      </c>
      <c r="K13" s="37">
        <v>1200000</v>
      </c>
      <c r="L13" s="324">
        <f t="shared" si="0"/>
        <v>9128300</v>
      </c>
      <c r="N13" s="29">
        <f t="shared" si="1"/>
        <v>500000</v>
      </c>
    </row>
    <row r="14" spans="1:14" ht="24">
      <c r="A14" s="318">
        <v>1465000</v>
      </c>
      <c r="H14" s="323" t="e">
        <f>+#REF!</f>
        <v>#REF!</v>
      </c>
      <c r="I14" s="5">
        <f>+A19</f>
        <v>20000</v>
      </c>
      <c r="J14" s="37"/>
      <c r="K14" s="37"/>
      <c r="L14" s="324">
        <f t="shared" si="0"/>
        <v>20000</v>
      </c>
      <c r="N14" s="29">
        <f t="shared" si="1"/>
        <v>0</v>
      </c>
    </row>
    <row r="15" spans="1:14" ht="24">
      <c r="A15" s="318">
        <v>79000</v>
      </c>
      <c r="H15" s="323"/>
      <c r="I15" s="5"/>
      <c r="J15" s="37"/>
      <c r="K15" s="37"/>
      <c r="L15" s="324">
        <f t="shared" si="0"/>
        <v>0</v>
      </c>
      <c r="N15" s="29">
        <f t="shared" si="1"/>
        <v>0</v>
      </c>
    </row>
    <row r="16" spans="1:14" ht="24.75" thickBot="1">
      <c r="A16" s="318">
        <v>316500</v>
      </c>
      <c r="B16" s="319" t="e">
        <f>+#REF!</f>
        <v>#REF!</v>
      </c>
      <c r="C16" s="306"/>
      <c r="D16" s="306"/>
      <c r="E16" s="306"/>
      <c r="F16" s="306"/>
      <c r="G16" s="306"/>
      <c r="H16" s="321" t="s">
        <v>247</v>
      </c>
      <c r="I16" s="11">
        <f>SUM(I3:I17)</f>
        <v>37350662</v>
      </c>
      <c r="J16" s="39">
        <f>SUM(J4:J14)</f>
        <v>2955509.02</v>
      </c>
      <c r="K16" s="39">
        <f>SUM(K4:K14)</f>
        <v>2955509.02</v>
      </c>
      <c r="L16" s="325">
        <f>SUM(L4:L15)</f>
        <v>37350662</v>
      </c>
      <c r="N16" s="29">
        <f t="shared" si="1"/>
        <v>0</v>
      </c>
    </row>
    <row r="17" spans="1:14" ht="24.75" thickTop="1">
      <c r="A17" s="318"/>
      <c r="B17" s="319" t="e">
        <f>+#REF!</f>
        <v>#REF!</v>
      </c>
      <c r="C17" s="306"/>
      <c r="D17" s="306"/>
      <c r="E17" s="306"/>
      <c r="F17" s="306"/>
      <c r="G17" s="306"/>
      <c r="H17" s="306"/>
      <c r="N17" s="29">
        <f>SUM(N4:N16)</f>
        <v>0</v>
      </c>
    </row>
    <row r="18" spans="1:11" ht="24">
      <c r="A18" s="318">
        <v>8628300</v>
      </c>
      <c r="H18" s="306"/>
      <c r="K18" s="25">
        <f>+J16-K16</f>
        <v>0</v>
      </c>
    </row>
    <row r="19" spans="1:8" ht="24">
      <c r="A19" s="317">
        <v>20000</v>
      </c>
      <c r="H19" s="306"/>
    </row>
    <row r="21" spans="1:8" ht="24">
      <c r="A21" s="156">
        <f>SUM(A3:A19)</f>
        <v>37350662</v>
      </c>
      <c r="B21" s="156" t="e">
        <f>SUM(B3:B19)</f>
        <v>#REF!</v>
      </c>
      <c r="C21" s="156"/>
      <c r="D21" s="156"/>
      <c r="E21" s="156"/>
      <c r="F21" s="156"/>
      <c r="G21" s="156"/>
      <c r="H21" s="156"/>
    </row>
    <row r="24" spans="1:8" ht="24">
      <c r="A24" s="83"/>
      <c r="B24" s="83"/>
      <c r="C24" s="83"/>
      <c r="D24" s="83"/>
      <c r="E24" s="83"/>
      <c r="F24" s="83"/>
      <c r="G24" s="83"/>
      <c r="H24" s="83"/>
    </row>
    <row r="25" spans="1:8" ht="24">
      <c r="A25" s="83"/>
      <c r="B25" s="83"/>
      <c r="C25" s="83"/>
      <c r="D25" s="83"/>
      <c r="E25" s="83"/>
      <c r="F25" s="83"/>
      <c r="G25" s="83"/>
      <c r="H25" s="83"/>
    </row>
    <row r="26" spans="1:8" ht="24">
      <c r="A26" s="83"/>
      <c r="B26" s="83"/>
      <c r="C26" s="83"/>
      <c r="D26" s="83"/>
      <c r="E26" s="83"/>
      <c r="F26" s="83"/>
      <c r="G26" s="83"/>
      <c r="H26" s="83"/>
    </row>
    <row r="27" spans="1:8" ht="24">
      <c r="A27" s="83"/>
      <c r="B27" s="83"/>
      <c r="C27" s="83"/>
      <c r="D27" s="83"/>
      <c r="E27" s="83"/>
      <c r="F27" s="83"/>
      <c r="G27" s="83"/>
      <c r="H27" s="83"/>
    </row>
    <row r="28" spans="1:8" ht="24">
      <c r="A28" s="83"/>
      <c r="B28" s="83"/>
      <c r="C28" s="83"/>
      <c r="D28" s="83"/>
      <c r="E28" s="83"/>
      <c r="F28" s="83"/>
      <c r="G28" s="83"/>
      <c r="H28" s="83"/>
    </row>
  </sheetData>
  <sheetProtection/>
  <mergeCells count="1">
    <mergeCell ref="H1:L1"/>
  </mergeCells>
  <printOptions/>
  <pageMargins left="0.9448818897637796" right="0.9448818897637796" top="0.984251968503937" bottom="0.984251968503937" header="0.5118110236220472" footer="0.511811023622047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2"/>
  <sheetViews>
    <sheetView zoomScalePageLayoutView="0" workbookViewId="0" topLeftCell="A4">
      <selection activeCell="G21" sqref="G21"/>
    </sheetView>
  </sheetViews>
  <sheetFormatPr defaultColWidth="9.00390625" defaultRowHeight="14.25"/>
  <cols>
    <col min="1" max="1" width="3.50390625" style="3" customWidth="1"/>
    <col min="2" max="2" width="4.50390625" style="3" customWidth="1"/>
    <col min="3" max="3" width="20.125" style="3" customWidth="1"/>
    <col min="4" max="5" width="13.375" style="22" bestFit="1" customWidth="1"/>
    <col min="6" max="6" width="13.375" style="22" customWidth="1"/>
    <col min="7" max="7" width="13.375" style="22" bestFit="1" customWidth="1"/>
    <col min="10" max="10" width="14.125" style="0" bestFit="1" customWidth="1"/>
  </cols>
  <sheetData>
    <row r="1" spans="1:7" ht="24">
      <c r="A1" s="373" t="s">
        <v>21</v>
      </c>
      <c r="B1" s="373"/>
      <c r="C1" s="373"/>
      <c r="D1" s="373"/>
      <c r="E1" s="373"/>
      <c r="F1" s="373"/>
      <c r="G1" s="373"/>
    </row>
    <row r="2" spans="1:7" ht="24">
      <c r="A2" s="373" t="s">
        <v>292</v>
      </c>
      <c r="B2" s="373"/>
      <c r="C2" s="373"/>
      <c r="D2" s="373"/>
      <c r="E2" s="373"/>
      <c r="F2" s="373"/>
      <c r="G2" s="373"/>
    </row>
    <row r="3" spans="1:7" ht="24">
      <c r="A3" s="385" t="s">
        <v>303</v>
      </c>
      <c r="B3" s="385"/>
      <c r="C3" s="385"/>
      <c r="D3" s="385"/>
      <c r="E3" s="385"/>
      <c r="F3" s="385"/>
      <c r="G3" s="385"/>
    </row>
    <row r="4" spans="1:7" ht="14.25">
      <c r="A4" s="386" t="s">
        <v>11</v>
      </c>
      <c r="B4" s="386"/>
      <c r="C4" s="386"/>
      <c r="D4" s="388" t="s">
        <v>293</v>
      </c>
      <c r="E4" s="388" t="s">
        <v>294</v>
      </c>
      <c r="F4" s="388" t="s">
        <v>295</v>
      </c>
      <c r="G4" s="388" t="s">
        <v>296</v>
      </c>
    </row>
    <row r="5" spans="1:7" ht="14.25">
      <c r="A5" s="387"/>
      <c r="B5" s="387"/>
      <c r="C5" s="387"/>
      <c r="D5" s="389"/>
      <c r="E5" s="389"/>
      <c r="F5" s="389"/>
      <c r="G5" s="389"/>
    </row>
    <row r="6" spans="1:7" ht="24">
      <c r="A6" s="41" t="s">
        <v>277</v>
      </c>
      <c r="B6" s="42"/>
      <c r="C6" s="43"/>
      <c r="D6" s="44"/>
      <c r="E6" s="44"/>
      <c r="F6" s="44"/>
      <c r="G6" s="44"/>
    </row>
    <row r="7" spans="1:7" ht="24">
      <c r="A7" s="45"/>
      <c r="B7" s="45" t="s">
        <v>278</v>
      </c>
      <c r="C7" s="43"/>
      <c r="D7" s="46">
        <f>+'[3]Sheet3'!G7</f>
        <v>2995200</v>
      </c>
      <c r="E7" s="44"/>
      <c r="F7" s="44"/>
      <c r="G7" s="44">
        <f>+D7+E7-F7</f>
        <v>2995200</v>
      </c>
    </row>
    <row r="8" spans="1:7" ht="24">
      <c r="A8" s="45"/>
      <c r="B8" s="45" t="s">
        <v>280</v>
      </c>
      <c r="C8" s="43"/>
      <c r="D8" s="46">
        <f>+'[3]Sheet3'!G8</f>
        <v>10043555</v>
      </c>
      <c r="E8" s="44">
        <f>9198000+1718000</f>
        <v>10916000</v>
      </c>
      <c r="F8" s="44"/>
      <c r="G8" s="44">
        <f aca="true" t="shared" si="0" ref="G8:G17">+D8+E8-F8</f>
        <v>20959555</v>
      </c>
    </row>
    <row r="9" spans="1:7" ht="24">
      <c r="A9" s="45"/>
      <c r="B9" s="45" t="s">
        <v>282</v>
      </c>
      <c r="C9" s="43"/>
      <c r="D9" s="46">
        <f>+'[3]Sheet3'!G9</f>
        <v>30000</v>
      </c>
      <c r="E9" s="44"/>
      <c r="F9" s="44"/>
      <c r="G9" s="44">
        <f t="shared" si="0"/>
        <v>30000</v>
      </c>
    </row>
    <row r="10" spans="1:7" ht="24">
      <c r="A10" s="45"/>
      <c r="B10" s="45" t="s">
        <v>284</v>
      </c>
      <c r="C10" s="43"/>
      <c r="D10" s="46">
        <f>+'[3]Sheet3'!G10</f>
        <v>147900</v>
      </c>
      <c r="E10" s="44"/>
      <c r="F10" s="44"/>
      <c r="G10" s="44">
        <f t="shared" si="0"/>
        <v>147900</v>
      </c>
    </row>
    <row r="11" spans="1:7" ht="24">
      <c r="A11" s="47" t="s">
        <v>297</v>
      </c>
      <c r="B11" s="45"/>
      <c r="C11" s="43"/>
      <c r="D11" s="46">
        <f>+'[3]Sheet3'!G11</f>
        <v>0</v>
      </c>
      <c r="E11" s="44"/>
      <c r="F11" s="44"/>
      <c r="G11" s="44">
        <f t="shared" si="0"/>
        <v>0</v>
      </c>
    </row>
    <row r="12" spans="1:7" ht="24">
      <c r="A12" s="45"/>
      <c r="B12" s="45" t="s">
        <v>285</v>
      </c>
      <c r="C12" s="43"/>
      <c r="D12" s="46">
        <f>+'[3]Sheet3'!G12</f>
        <v>6176000</v>
      </c>
      <c r="E12" s="44"/>
      <c r="F12" s="44"/>
      <c r="G12" s="44">
        <f t="shared" si="0"/>
        <v>6176000</v>
      </c>
    </row>
    <row r="13" spans="1:7" ht="24">
      <c r="A13" s="45"/>
      <c r="B13" s="45" t="s">
        <v>286</v>
      </c>
      <c r="C13" s="43"/>
      <c r="D13" s="46">
        <f>+'[3]Sheet3'!G13</f>
        <v>0</v>
      </c>
      <c r="E13" s="44"/>
      <c r="F13" s="44"/>
      <c r="G13" s="44">
        <f t="shared" si="0"/>
        <v>0</v>
      </c>
    </row>
    <row r="14" spans="1:7" ht="24">
      <c r="A14" s="45"/>
      <c r="B14" s="45"/>
      <c r="C14" s="43" t="s">
        <v>298</v>
      </c>
      <c r="D14" s="46">
        <f>+'[3]Sheet3'!G14</f>
        <v>26390</v>
      </c>
      <c r="E14" s="44"/>
      <c r="F14" s="44"/>
      <c r="G14" s="44">
        <f t="shared" si="0"/>
        <v>26390</v>
      </c>
    </row>
    <row r="15" spans="1:7" ht="24">
      <c r="A15" s="45"/>
      <c r="B15" s="45"/>
      <c r="C15" s="43" t="s">
        <v>299</v>
      </c>
      <c r="D15" s="46">
        <f>+'[3]Sheet3'!G15</f>
        <v>243000</v>
      </c>
      <c r="E15" s="44">
        <v>5000</v>
      </c>
      <c r="F15" s="44"/>
      <c r="G15" s="44">
        <f t="shared" si="0"/>
        <v>248000</v>
      </c>
    </row>
    <row r="16" spans="1:7" ht="24">
      <c r="A16" s="45"/>
      <c r="B16" s="45"/>
      <c r="C16" s="43" t="s">
        <v>300</v>
      </c>
      <c r="D16" s="46">
        <f>+'[3]Sheet3'!G16</f>
        <v>11575</v>
      </c>
      <c r="E16" s="44"/>
      <c r="F16" s="44"/>
      <c r="G16" s="44">
        <f t="shared" si="0"/>
        <v>11575</v>
      </c>
    </row>
    <row r="17" spans="1:7" ht="24">
      <c r="A17" s="45"/>
      <c r="B17" s="45" t="s">
        <v>290</v>
      </c>
      <c r="C17" s="43"/>
      <c r="D17" s="46">
        <f>+'[3]Sheet3'!G17</f>
        <v>3279716.5</v>
      </c>
      <c r="E17" s="44">
        <v>114600</v>
      </c>
      <c r="F17" s="44"/>
      <c r="G17" s="44">
        <f t="shared" si="0"/>
        <v>3394316.5</v>
      </c>
    </row>
    <row r="18" spans="1:10" ht="24.75" thickBot="1">
      <c r="A18" s="48"/>
      <c r="B18" s="48"/>
      <c r="C18" s="49" t="s">
        <v>29</v>
      </c>
      <c r="D18" s="50">
        <f>SUM(D7:D17)</f>
        <v>22953336.5</v>
      </c>
      <c r="E18" s="50">
        <f>SUM(E7:E17)</f>
        <v>11035600</v>
      </c>
      <c r="F18" s="50">
        <f>SUM(F7:F17)</f>
        <v>0</v>
      </c>
      <c r="G18" s="50">
        <f>SUM(G7:G17)</f>
        <v>33988936.5</v>
      </c>
      <c r="J18" s="313"/>
    </row>
    <row r="19" ht="24.75" thickTop="1">
      <c r="J19" s="316"/>
    </row>
    <row r="20" spans="1:7" ht="24">
      <c r="A20" s="51"/>
      <c r="B20" s="51"/>
      <c r="C20" s="51"/>
      <c r="G20" s="51"/>
    </row>
    <row r="21" spans="1:10" ht="24">
      <c r="A21" s="51"/>
      <c r="B21" s="51"/>
      <c r="C21" s="51"/>
      <c r="D21" s="51" t="s">
        <v>301</v>
      </c>
      <c r="E21" s="51"/>
      <c r="F21" s="51">
        <v>119600</v>
      </c>
      <c r="G21" s="51"/>
      <c r="J21" s="313"/>
    </row>
    <row r="22" spans="1:7" ht="24">
      <c r="A22" s="51"/>
      <c r="B22" s="51"/>
      <c r="C22" s="51"/>
      <c r="D22" s="51" t="s">
        <v>302</v>
      </c>
      <c r="E22" s="51"/>
      <c r="F22" s="51">
        <v>1718000</v>
      </c>
      <c r="G22" s="51"/>
    </row>
    <row r="23" spans="4:6" ht="24">
      <c r="D23" s="51" t="s">
        <v>283</v>
      </c>
      <c r="E23" s="51"/>
      <c r="F23" s="51">
        <f>รายละเอียดทรัพย์สิน!D27</f>
        <v>9198000</v>
      </c>
    </row>
    <row r="24" ht="24.75" thickBot="1">
      <c r="F24" s="52">
        <f>SUM(F21:F23)</f>
        <v>11035600</v>
      </c>
    </row>
    <row r="25" ht="24.75" thickTop="1"/>
    <row r="33" spans="4:6" ht="24">
      <c r="D33" s="22" t="s">
        <v>308</v>
      </c>
      <c r="E33" s="22" t="s">
        <v>307</v>
      </c>
      <c r="F33" s="22" t="s">
        <v>276</v>
      </c>
    </row>
    <row r="34" spans="2:6" ht="24">
      <c r="B34" s="273">
        <v>1</v>
      </c>
      <c r="C34" s="3" t="s">
        <v>479</v>
      </c>
      <c r="D34" s="22">
        <v>29</v>
      </c>
      <c r="E34" s="22">
        <v>220</v>
      </c>
      <c r="F34" s="22">
        <f>+D34*E34</f>
        <v>6380</v>
      </c>
    </row>
    <row r="35" spans="2:6" ht="24">
      <c r="B35" s="273">
        <v>2</v>
      </c>
      <c r="C35" s="3" t="s">
        <v>947</v>
      </c>
      <c r="D35" s="22">
        <v>1</v>
      </c>
      <c r="E35" s="22">
        <v>600</v>
      </c>
      <c r="F35" s="22">
        <f aca="true" t="shared" si="1" ref="F35:F41">+D35*E35</f>
        <v>600</v>
      </c>
    </row>
    <row r="36" spans="2:6" ht="24">
      <c r="B36" s="273">
        <v>3</v>
      </c>
      <c r="C36" s="3" t="s">
        <v>470</v>
      </c>
      <c r="D36" s="22">
        <v>4</v>
      </c>
      <c r="E36" s="22">
        <v>800</v>
      </c>
      <c r="F36" s="22">
        <f t="shared" si="1"/>
        <v>3200</v>
      </c>
    </row>
    <row r="37" spans="2:6" ht="24">
      <c r="B37" s="273">
        <v>4</v>
      </c>
      <c r="C37" s="3" t="s">
        <v>435</v>
      </c>
      <c r="D37" s="275">
        <v>1</v>
      </c>
      <c r="E37" s="22">
        <v>2000</v>
      </c>
      <c r="F37" s="22">
        <f t="shared" si="1"/>
        <v>2000</v>
      </c>
    </row>
    <row r="38" spans="2:6" ht="24">
      <c r="B38" s="273">
        <v>5</v>
      </c>
      <c r="C38" s="3" t="s">
        <v>565</v>
      </c>
      <c r="D38" s="275">
        <v>1</v>
      </c>
      <c r="E38" s="22">
        <v>97000</v>
      </c>
      <c r="F38" s="22">
        <f t="shared" si="1"/>
        <v>97000</v>
      </c>
    </row>
    <row r="39" spans="2:6" ht="24">
      <c r="B39" s="273">
        <v>6</v>
      </c>
      <c r="C39" s="3" t="s">
        <v>601</v>
      </c>
      <c r="D39" s="22">
        <v>1</v>
      </c>
      <c r="E39" s="22">
        <v>22890</v>
      </c>
      <c r="F39" s="22">
        <f t="shared" si="1"/>
        <v>22890</v>
      </c>
    </row>
    <row r="40" spans="2:6" ht="24">
      <c r="B40" s="273">
        <v>7</v>
      </c>
      <c r="C40" s="3" t="s">
        <v>624</v>
      </c>
      <c r="D40" s="275">
        <v>1</v>
      </c>
      <c r="E40" s="22">
        <v>3500</v>
      </c>
      <c r="F40" s="22">
        <f t="shared" si="1"/>
        <v>3500</v>
      </c>
    </row>
    <row r="41" spans="2:6" ht="24">
      <c r="B41" s="3">
        <v>8</v>
      </c>
      <c r="C41" s="3" t="s">
        <v>965</v>
      </c>
      <c r="D41" s="22">
        <v>1</v>
      </c>
      <c r="E41" s="22">
        <v>1200</v>
      </c>
      <c r="F41" s="22">
        <f t="shared" si="1"/>
        <v>1200</v>
      </c>
    </row>
    <row r="42" ht="24">
      <c r="F42" s="22">
        <f>SUM(F34:F41)</f>
        <v>136770</v>
      </c>
    </row>
  </sheetData>
  <sheetProtection/>
  <mergeCells count="8">
    <mergeCell ref="A1:G1"/>
    <mergeCell ref="A2:G2"/>
    <mergeCell ref="A3:G3"/>
    <mergeCell ref="A4:C5"/>
    <mergeCell ref="D4:D5"/>
    <mergeCell ref="E4:E5"/>
    <mergeCell ref="F4:F5"/>
    <mergeCell ref="G4:G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J220"/>
  <sheetViews>
    <sheetView zoomScalePageLayoutView="0" workbookViewId="0" topLeftCell="A101">
      <selection activeCell="C109" sqref="C109"/>
    </sheetView>
  </sheetViews>
  <sheetFormatPr defaultColWidth="9.00390625" defaultRowHeight="14.25"/>
  <cols>
    <col min="1" max="1" width="9.00390625" style="84" customWidth="1"/>
    <col min="2" max="2" width="24.875" style="82" bestFit="1" customWidth="1"/>
    <col min="3" max="3" width="25.625" style="53" bestFit="1" customWidth="1"/>
    <col min="4" max="4" width="13.75390625" style="83" bestFit="1" customWidth="1"/>
    <col min="5" max="5" width="9.00390625" style="83" customWidth="1"/>
    <col min="6" max="6" width="13.75390625" style="83" bestFit="1" customWidth="1"/>
    <col min="7" max="7" width="9.00390625" style="53" customWidth="1"/>
    <col min="8" max="8" width="12.00390625" style="53" bestFit="1" customWidth="1"/>
    <col min="9" max="16384" width="9.00390625" style="53" customWidth="1"/>
  </cols>
  <sheetData>
    <row r="2" spans="1:9" ht="24">
      <c r="A2" s="390" t="s">
        <v>304</v>
      </c>
      <c r="B2" s="390"/>
      <c r="C2" s="390"/>
      <c r="D2" s="390"/>
      <c r="E2" s="390"/>
      <c r="F2" s="390"/>
      <c r="G2" s="390"/>
      <c r="H2" s="390"/>
      <c r="I2" s="390"/>
    </row>
    <row r="3" spans="1:9" ht="24">
      <c r="A3" s="391" t="s">
        <v>1075</v>
      </c>
      <c r="B3" s="391"/>
      <c r="C3" s="391"/>
      <c r="D3" s="391"/>
      <c r="E3" s="391"/>
      <c r="F3" s="391"/>
      <c r="G3" s="391"/>
      <c r="H3" s="391"/>
      <c r="I3" s="391"/>
    </row>
    <row r="4" spans="1:10" ht="24">
      <c r="A4" s="392" t="s">
        <v>305</v>
      </c>
      <c r="B4" s="392" t="s">
        <v>306</v>
      </c>
      <c r="C4" s="392" t="s">
        <v>11</v>
      </c>
      <c r="D4" s="394" t="s">
        <v>307</v>
      </c>
      <c r="E4" s="394" t="s">
        <v>308</v>
      </c>
      <c r="F4" s="396" t="s">
        <v>309</v>
      </c>
      <c r="G4" s="392" t="s">
        <v>310</v>
      </c>
      <c r="H4" s="54" t="s">
        <v>11</v>
      </c>
      <c r="I4" s="392" t="s">
        <v>274</v>
      </c>
      <c r="J4" s="55"/>
    </row>
    <row r="5" spans="1:10" ht="24">
      <c r="A5" s="393"/>
      <c r="B5" s="393"/>
      <c r="C5" s="393"/>
      <c r="D5" s="395"/>
      <c r="E5" s="395"/>
      <c r="F5" s="397"/>
      <c r="G5" s="393"/>
      <c r="H5" s="54" t="s">
        <v>311</v>
      </c>
      <c r="I5" s="393"/>
      <c r="J5" s="56"/>
    </row>
    <row r="6" spans="1:10" s="62" customFormat="1" ht="24">
      <c r="A6" s="57"/>
      <c r="B6" s="58" t="s">
        <v>277</v>
      </c>
      <c r="C6" s="58"/>
      <c r="D6" s="59"/>
      <c r="E6" s="59"/>
      <c r="F6" s="60"/>
      <c r="G6" s="58"/>
      <c r="H6" s="54"/>
      <c r="I6" s="58"/>
      <c r="J6" s="61"/>
    </row>
    <row r="7" spans="1:10" s="62" customFormat="1" ht="24">
      <c r="A7" s="57"/>
      <c r="B7" s="58" t="s">
        <v>312</v>
      </c>
      <c r="C7" s="58"/>
      <c r="D7" s="59"/>
      <c r="E7" s="59"/>
      <c r="F7" s="60"/>
      <c r="G7" s="58"/>
      <c r="H7" s="54"/>
      <c r="I7" s="58"/>
      <c r="J7" s="61"/>
    </row>
    <row r="8" spans="1:9" ht="24">
      <c r="A8" s="63">
        <v>1</v>
      </c>
      <c r="B8" s="64" t="s">
        <v>313</v>
      </c>
      <c r="C8" s="65" t="s">
        <v>314</v>
      </c>
      <c r="D8" s="66">
        <v>1914200</v>
      </c>
      <c r="E8" s="66" t="s">
        <v>315</v>
      </c>
      <c r="F8" s="66">
        <v>1914200</v>
      </c>
      <c r="G8" s="63" t="s">
        <v>316</v>
      </c>
      <c r="H8" s="65"/>
      <c r="I8" s="65"/>
    </row>
    <row r="9" spans="1:9" ht="24">
      <c r="A9" s="63"/>
      <c r="B9" s="64"/>
      <c r="C9" s="65" t="s">
        <v>317</v>
      </c>
      <c r="D9" s="66">
        <v>1081000</v>
      </c>
      <c r="E9" s="66"/>
      <c r="F9" s="66">
        <v>1081000</v>
      </c>
      <c r="G9" s="63"/>
      <c r="H9" s="65"/>
      <c r="I9" s="65"/>
    </row>
    <row r="10" spans="1:9" ht="24">
      <c r="A10" s="63"/>
      <c r="B10" s="64"/>
      <c r="C10" s="67" t="s">
        <v>29</v>
      </c>
      <c r="D10" s="66"/>
      <c r="E10" s="66"/>
      <c r="F10" s="68">
        <f>SUM(F8:F9)</f>
        <v>2995200</v>
      </c>
      <c r="G10" s="63"/>
      <c r="H10" s="65"/>
      <c r="I10" s="65"/>
    </row>
    <row r="11" spans="1:9" ht="24">
      <c r="A11" s="63"/>
      <c r="B11" s="69"/>
      <c r="C11" s="67"/>
      <c r="D11" s="66"/>
      <c r="E11" s="66"/>
      <c r="F11" s="68"/>
      <c r="G11" s="63"/>
      <c r="H11" s="65"/>
      <c r="I11" s="65"/>
    </row>
    <row r="12" spans="1:9" ht="24">
      <c r="A12" s="63"/>
      <c r="B12" s="58" t="s">
        <v>318</v>
      </c>
      <c r="C12" s="65"/>
      <c r="D12" s="66"/>
      <c r="E12" s="66"/>
      <c r="F12" s="66"/>
      <c r="G12" s="63"/>
      <c r="H12" s="65"/>
      <c r="I12" s="65"/>
    </row>
    <row r="13" spans="1:9" ht="24">
      <c r="A13" s="63">
        <v>1</v>
      </c>
      <c r="B13" s="64" t="s">
        <v>319</v>
      </c>
      <c r="C13" s="65" t="s">
        <v>320</v>
      </c>
      <c r="D13" s="66">
        <v>181000</v>
      </c>
      <c r="E13" s="66" t="s">
        <v>321</v>
      </c>
      <c r="F13" s="66">
        <v>181000</v>
      </c>
      <c r="G13" s="63" t="s">
        <v>316</v>
      </c>
      <c r="H13" s="65"/>
      <c r="I13" s="65"/>
    </row>
    <row r="14" spans="1:9" ht="24">
      <c r="A14" s="63">
        <v>2</v>
      </c>
      <c r="B14" s="64" t="s">
        <v>322</v>
      </c>
      <c r="C14" s="65" t="s">
        <v>323</v>
      </c>
      <c r="D14" s="66">
        <v>250000</v>
      </c>
      <c r="E14" s="66" t="s">
        <v>321</v>
      </c>
      <c r="F14" s="66">
        <v>250000</v>
      </c>
      <c r="G14" s="63" t="s">
        <v>316</v>
      </c>
      <c r="H14" s="65"/>
      <c r="I14" s="65"/>
    </row>
    <row r="15" spans="1:9" ht="24">
      <c r="A15" s="63">
        <v>3</v>
      </c>
      <c r="B15" s="64" t="s">
        <v>324</v>
      </c>
      <c r="C15" s="65" t="s">
        <v>325</v>
      </c>
      <c r="D15" s="66">
        <v>145080</v>
      </c>
      <c r="E15" s="66" t="s">
        <v>321</v>
      </c>
      <c r="F15" s="66">
        <v>145080</v>
      </c>
      <c r="G15" s="63" t="s">
        <v>316</v>
      </c>
      <c r="H15" s="65"/>
      <c r="I15" s="65"/>
    </row>
    <row r="16" spans="1:9" ht="24">
      <c r="A16" s="63">
        <v>4</v>
      </c>
      <c r="B16" s="64" t="s">
        <v>326</v>
      </c>
      <c r="C16" s="65" t="s">
        <v>327</v>
      </c>
      <c r="D16" s="66">
        <v>3672000</v>
      </c>
      <c r="E16" s="66" t="s">
        <v>321</v>
      </c>
      <c r="F16" s="66">
        <v>3672000</v>
      </c>
      <c r="G16" s="63" t="s">
        <v>316</v>
      </c>
      <c r="H16" s="65"/>
      <c r="I16" s="65"/>
    </row>
    <row r="17" spans="1:9" ht="24">
      <c r="A17" s="63">
        <v>5</v>
      </c>
      <c r="B17" s="64" t="s">
        <v>328</v>
      </c>
      <c r="C17" s="65" t="s">
        <v>329</v>
      </c>
      <c r="D17" s="66">
        <v>5700</v>
      </c>
      <c r="E17" s="66" t="s">
        <v>330</v>
      </c>
      <c r="F17" s="66">
        <v>5700</v>
      </c>
      <c r="G17" s="63" t="s">
        <v>316</v>
      </c>
      <c r="H17" s="65"/>
      <c r="I17" s="65"/>
    </row>
    <row r="18" spans="1:9" ht="24">
      <c r="A18" s="63">
        <v>6</v>
      </c>
      <c r="B18" s="64" t="s">
        <v>331</v>
      </c>
      <c r="C18" s="65" t="s">
        <v>332</v>
      </c>
      <c r="D18" s="66">
        <v>24800</v>
      </c>
      <c r="E18" s="66" t="s">
        <v>333</v>
      </c>
      <c r="F18" s="66">
        <v>24800</v>
      </c>
      <c r="G18" s="63" t="s">
        <v>316</v>
      </c>
      <c r="H18" s="65"/>
      <c r="I18" s="65"/>
    </row>
    <row r="19" spans="1:9" ht="24">
      <c r="A19" s="63">
        <v>7</v>
      </c>
      <c r="B19" s="64" t="s">
        <v>334</v>
      </c>
      <c r="C19" s="65" t="s">
        <v>332</v>
      </c>
      <c r="D19" s="66">
        <v>67000</v>
      </c>
      <c r="E19" s="66" t="s">
        <v>333</v>
      </c>
      <c r="F19" s="66">
        <v>67000</v>
      </c>
      <c r="G19" s="63" t="s">
        <v>316</v>
      </c>
      <c r="H19" s="65"/>
      <c r="I19" s="65"/>
    </row>
    <row r="20" spans="1:9" ht="24">
      <c r="A20" s="63">
        <v>8</v>
      </c>
      <c r="B20" s="64" t="s">
        <v>335</v>
      </c>
      <c r="C20" s="65" t="s">
        <v>336</v>
      </c>
      <c r="D20" s="66">
        <v>1790000</v>
      </c>
      <c r="E20" s="66" t="s">
        <v>321</v>
      </c>
      <c r="F20" s="66">
        <f aca="true" t="shared" si="0" ref="F20:F27">+D20</f>
        <v>1790000</v>
      </c>
      <c r="G20" s="63" t="s">
        <v>316</v>
      </c>
      <c r="H20" s="65"/>
      <c r="I20" s="65"/>
    </row>
    <row r="21" spans="1:9" ht="24">
      <c r="A21" s="63">
        <v>9</v>
      </c>
      <c r="B21" s="64" t="s">
        <v>337</v>
      </c>
      <c r="C21" s="65" t="s">
        <v>338</v>
      </c>
      <c r="D21" s="66">
        <v>1198000</v>
      </c>
      <c r="E21" s="66" t="s">
        <v>339</v>
      </c>
      <c r="F21" s="66">
        <f t="shared" si="0"/>
        <v>1198000</v>
      </c>
      <c r="G21" s="63" t="s">
        <v>316</v>
      </c>
      <c r="H21" s="65"/>
      <c r="I21" s="65"/>
    </row>
    <row r="22" spans="1:9" ht="24">
      <c r="A22" s="63">
        <v>10</v>
      </c>
      <c r="B22" s="64" t="s">
        <v>340</v>
      </c>
      <c r="C22" s="65" t="s">
        <v>341</v>
      </c>
      <c r="D22" s="66">
        <v>877800</v>
      </c>
      <c r="E22" s="66" t="s">
        <v>321</v>
      </c>
      <c r="F22" s="66">
        <f t="shared" si="0"/>
        <v>877800</v>
      </c>
      <c r="G22" s="63" t="s">
        <v>342</v>
      </c>
      <c r="H22" s="65"/>
      <c r="I22" s="65"/>
    </row>
    <row r="23" spans="1:9" ht="24">
      <c r="A23" s="63">
        <v>11</v>
      </c>
      <c r="B23" s="64" t="s">
        <v>343</v>
      </c>
      <c r="C23" s="65" t="s">
        <v>344</v>
      </c>
      <c r="D23" s="66">
        <v>942000</v>
      </c>
      <c r="E23" s="66" t="s">
        <v>339</v>
      </c>
      <c r="F23" s="66">
        <f t="shared" si="0"/>
        <v>942000</v>
      </c>
      <c r="G23" s="63" t="s">
        <v>316</v>
      </c>
      <c r="H23" s="65"/>
      <c r="I23" s="65"/>
    </row>
    <row r="24" spans="1:9" ht="24">
      <c r="A24" s="63">
        <v>12</v>
      </c>
      <c r="B24" s="64" t="s">
        <v>345</v>
      </c>
      <c r="C24" s="65" t="s">
        <v>346</v>
      </c>
      <c r="D24" s="66">
        <v>412425</v>
      </c>
      <c r="E24" s="66" t="s">
        <v>321</v>
      </c>
      <c r="F24" s="66">
        <f t="shared" si="0"/>
        <v>412425</v>
      </c>
      <c r="G24" s="63" t="s">
        <v>316</v>
      </c>
      <c r="H24" s="65"/>
      <c r="I24" s="63" t="s">
        <v>347</v>
      </c>
    </row>
    <row r="25" spans="1:9" ht="24">
      <c r="A25" s="63">
        <v>13</v>
      </c>
      <c r="B25" s="64" t="s">
        <v>348</v>
      </c>
      <c r="C25" s="65" t="s">
        <v>349</v>
      </c>
      <c r="D25" s="66">
        <v>477750</v>
      </c>
      <c r="E25" s="66" t="s">
        <v>321</v>
      </c>
      <c r="F25" s="66">
        <f t="shared" si="0"/>
        <v>477750</v>
      </c>
      <c r="G25" s="63" t="s">
        <v>316</v>
      </c>
      <c r="H25" s="65"/>
      <c r="I25" s="63" t="s">
        <v>347</v>
      </c>
    </row>
    <row r="26" spans="1:9" ht="24">
      <c r="A26" s="63">
        <v>14</v>
      </c>
      <c r="B26" s="64" t="s">
        <v>639</v>
      </c>
      <c r="C26" s="65" t="s">
        <v>1076</v>
      </c>
      <c r="D26" s="66">
        <v>1718000</v>
      </c>
      <c r="E26" s="66" t="s">
        <v>321</v>
      </c>
      <c r="F26" s="66">
        <f t="shared" si="0"/>
        <v>1718000</v>
      </c>
      <c r="G26" s="63" t="s">
        <v>316</v>
      </c>
      <c r="H26" s="65"/>
      <c r="I26" s="63"/>
    </row>
    <row r="27" spans="1:9" ht="24">
      <c r="A27" s="63">
        <v>15</v>
      </c>
      <c r="B27" s="64" t="s">
        <v>885</v>
      </c>
      <c r="C27" s="65" t="s">
        <v>886</v>
      </c>
      <c r="D27" s="66">
        <v>9198000</v>
      </c>
      <c r="E27" s="66" t="s">
        <v>321</v>
      </c>
      <c r="F27" s="66">
        <f t="shared" si="0"/>
        <v>9198000</v>
      </c>
      <c r="G27" s="63" t="s">
        <v>316</v>
      </c>
      <c r="H27" s="65"/>
      <c r="I27" s="63"/>
    </row>
    <row r="28" spans="1:9" ht="24">
      <c r="A28" s="63"/>
      <c r="B28" s="64"/>
      <c r="C28" s="67" t="s">
        <v>29</v>
      </c>
      <c r="D28" s="68">
        <f>SUM(D13:D27)</f>
        <v>20959555</v>
      </c>
      <c r="E28" s="68">
        <f>SUM(E13:E25)</f>
        <v>0</v>
      </c>
      <c r="F28" s="68">
        <f>SUM(F13:F27)</f>
        <v>20959555</v>
      </c>
      <c r="G28" s="63"/>
      <c r="H28" s="65"/>
      <c r="I28" s="65"/>
    </row>
    <row r="29" spans="1:9" ht="24">
      <c r="A29" s="63"/>
      <c r="B29" s="58" t="s">
        <v>350</v>
      </c>
      <c r="C29" s="65"/>
      <c r="D29" s="66"/>
      <c r="E29" s="66"/>
      <c r="F29" s="66"/>
      <c r="G29" s="63"/>
      <c r="H29" s="65"/>
      <c r="I29" s="65"/>
    </row>
    <row r="30" spans="1:9" ht="24">
      <c r="A30" s="63">
        <v>1</v>
      </c>
      <c r="B30" s="64" t="s">
        <v>351</v>
      </c>
      <c r="C30" s="65" t="s">
        <v>352</v>
      </c>
      <c r="D30" s="66">
        <v>30000</v>
      </c>
      <c r="E30" s="66" t="s">
        <v>330</v>
      </c>
      <c r="F30" s="66">
        <v>30000</v>
      </c>
      <c r="G30" s="63" t="s">
        <v>316</v>
      </c>
      <c r="H30" s="65"/>
      <c r="I30" s="65"/>
    </row>
    <row r="31" spans="1:9" ht="24">
      <c r="A31" s="63"/>
      <c r="B31" s="64"/>
      <c r="C31" s="67" t="s">
        <v>29</v>
      </c>
      <c r="D31" s="66"/>
      <c r="E31" s="66"/>
      <c r="F31" s="68">
        <f>SUM(F30)</f>
        <v>30000</v>
      </c>
      <c r="G31" s="63"/>
      <c r="H31" s="65"/>
      <c r="I31" s="65"/>
    </row>
    <row r="32" spans="1:9" ht="24">
      <c r="A32" s="63"/>
      <c r="B32" s="64"/>
      <c r="C32" s="67"/>
      <c r="D32" s="66"/>
      <c r="E32" s="66"/>
      <c r="F32" s="68"/>
      <c r="G32" s="63"/>
      <c r="H32" s="65"/>
      <c r="I32" s="65"/>
    </row>
    <row r="33" spans="1:9" ht="24">
      <c r="A33" s="63"/>
      <c r="B33" s="58" t="s">
        <v>353</v>
      </c>
      <c r="C33" s="65"/>
      <c r="D33" s="66"/>
      <c r="E33" s="66"/>
      <c r="F33" s="66"/>
      <c r="G33" s="63"/>
      <c r="H33" s="65"/>
      <c r="I33" s="65"/>
    </row>
    <row r="34" spans="1:9" ht="24">
      <c r="A34" s="63">
        <v>1</v>
      </c>
      <c r="B34" s="64" t="s">
        <v>354</v>
      </c>
      <c r="C34" s="65" t="s">
        <v>355</v>
      </c>
      <c r="D34" s="66">
        <v>31450</v>
      </c>
      <c r="E34" s="66" t="s">
        <v>356</v>
      </c>
      <c r="F34" s="66">
        <v>62900</v>
      </c>
      <c r="G34" s="63" t="s">
        <v>357</v>
      </c>
      <c r="H34" s="65"/>
      <c r="I34" s="65"/>
    </row>
    <row r="35" spans="1:9" ht="24">
      <c r="A35" s="63">
        <v>2</v>
      </c>
      <c r="B35" s="64" t="s">
        <v>358</v>
      </c>
      <c r="C35" s="65" t="s">
        <v>359</v>
      </c>
      <c r="D35" s="66">
        <v>85000</v>
      </c>
      <c r="E35" s="66" t="s">
        <v>360</v>
      </c>
      <c r="F35" s="66">
        <v>85000</v>
      </c>
      <c r="G35" s="63" t="s">
        <v>316</v>
      </c>
      <c r="H35" s="65"/>
      <c r="I35" s="65"/>
    </row>
    <row r="36" spans="1:9" ht="24">
      <c r="A36" s="63"/>
      <c r="B36" s="64"/>
      <c r="C36" s="67" t="s">
        <v>29</v>
      </c>
      <c r="D36" s="66"/>
      <c r="E36" s="66"/>
      <c r="F36" s="68">
        <f>SUM(F34:F35)</f>
        <v>147900</v>
      </c>
      <c r="G36" s="63"/>
      <c r="H36" s="65"/>
      <c r="I36" s="65"/>
    </row>
    <row r="37" spans="1:9" ht="24">
      <c r="A37" s="63"/>
      <c r="B37" s="64"/>
      <c r="C37" s="65"/>
      <c r="D37" s="66"/>
      <c r="E37" s="66"/>
      <c r="F37" s="66"/>
      <c r="G37" s="63"/>
      <c r="H37" s="65"/>
      <c r="I37" s="65"/>
    </row>
    <row r="38" spans="1:9" ht="24">
      <c r="A38" s="63"/>
      <c r="B38" s="70" t="s">
        <v>361</v>
      </c>
      <c r="C38" s="65"/>
      <c r="D38" s="66"/>
      <c r="E38" s="66"/>
      <c r="F38" s="66"/>
      <c r="G38" s="63"/>
      <c r="H38" s="65"/>
      <c r="I38" s="65"/>
    </row>
    <row r="39" spans="1:9" ht="24">
      <c r="A39" s="63"/>
      <c r="B39" s="70" t="s">
        <v>362</v>
      </c>
      <c r="C39" s="65"/>
      <c r="D39" s="66"/>
      <c r="E39" s="66"/>
      <c r="F39" s="66"/>
      <c r="G39" s="63"/>
      <c r="H39" s="65"/>
      <c r="I39" s="65"/>
    </row>
    <row r="40" spans="1:9" ht="24">
      <c r="A40" s="63">
        <v>1</v>
      </c>
      <c r="B40" s="64" t="s">
        <v>313</v>
      </c>
      <c r="C40" s="65" t="s">
        <v>363</v>
      </c>
      <c r="D40" s="66">
        <v>530000</v>
      </c>
      <c r="E40" s="66" t="s">
        <v>364</v>
      </c>
      <c r="F40" s="66">
        <v>530000</v>
      </c>
      <c r="G40" s="63" t="s">
        <v>316</v>
      </c>
      <c r="H40" s="65"/>
      <c r="I40" s="65"/>
    </row>
    <row r="41" spans="1:9" ht="24">
      <c r="A41" s="63">
        <v>2</v>
      </c>
      <c r="B41" s="64" t="s">
        <v>365</v>
      </c>
      <c r="C41" s="65" t="s">
        <v>366</v>
      </c>
      <c r="D41" s="66">
        <v>2850000</v>
      </c>
      <c r="E41" s="66" t="s">
        <v>364</v>
      </c>
      <c r="F41" s="66">
        <v>2850000</v>
      </c>
      <c r="G41" s="63" t="s">
        <v>316</v>
      </c>
      <c r="H41" s="65"/>
      <c r="I41" s="65"/>
    </row>
    <row r="42" spans="1:9" ht="24">
      <c r="A42" s="63"/>
      <c r="B42" s="64" t="s">
        <v>367</v>
      </c>
      <c r="C42" s="65" t="s">
        <v>368</v>
      </c>
      <c r="D42" s="66">
        <v>799000</v>
      </c>
      <c r="E42" s="66" t="s">
        <v>364</v>
      </c>
      <c r="F42" s="66">
        <v>799000</v>
      </c>
      <c r="G42" s="63" t="s">
        <v>342</v>
      </c>
      <c r="H42" s="65"/>
      <c r="I42" s="65"/>
    </row>
    <row r="43" spans="1:9" ht="24">
      <c r="A43" s="63"/>
      <c r="B43" s="64" t="s">
        <v>369</v>
      </c>
      <c r="C43" s="65" t="s">
        <v>370</v>
      </c>
      <c r="D43" s="66">
        <v>1997000</v>
      </c>
      <c r="E43" s="66" t="s">
        <v>364</v>
      </c>
      <c r="F43" s="66">
        <v>1997000</v>
      </c>
      <c r="G43" s="63" t="s">
        <v>371</v>
      </c>
      <c r="H43" s="65"/>
      <c r="I43" s="65"/>
    </row>
    <row r="44" spans="1:9" ht="24">
      <c r="A44" s="63"/>
      <c r="B44" s="64"/>
      <c r="C44" s="67" t="s">
        <v>29</v>
      </c>
      <c r="D44" s="66"/>
      <c r="E44" s="66"/>
      <c r="F44" s="68">
        <f>SUM(F40:F43)</f>
        <v>6176000</v>
      </c>
      <c r="G44" s="63"/>
      <c r="H44" s="65"/>
      <c r="I44" s="65"/>
    </row>
    <row r="45" spans="1:9" ht="24">
      <c r="A45" s="63"/>
      <c r="B45" s="70" t="s">
        <v>372</v>
      </c>
      <c r="C45" s="65"/>
      <c r="D45" s="66"/>
      <c r="E45" s="66"/>
      <c r="F45" s="66"/>
      <c r="G45" s="63"/>
      <c r="H45" s="65"/>
      <c r="I45" s="65"/>
    </row>
    <row r="46" spans="1:9" ht="24">
      <c r="A46" s="63"/>
      <c r="B46" s="70" t="s">
        <v>298</v>
      </c>
      <c r="C46" s="65"/>
      <c r="D46" s="66"/>
      <c r="E46" s="66"/>
      <c r="F46" s="66"/>
      <c r="G46" s="63"/>
      <c r="H46" s="65"/>
      <c r="I46" s="65"/>
    </row>
    <row r="47" spans="1:9" ht="24">
      <c r="A47" s="63">
        <v>1</v>
      </c>
      <c r="B47" s="64" t="s">
        <v>373</v>
      </c>
      <c r="C47" s="65" t="s">
        <v>374</v>
      </c>
      <c r="D47" s="66">
        <v>4940</v>
      </c>
      <c r="E47" s="66" t="s">
        <v>375</v>
      </c>
      <c r="F47" s="66">
        <v>4940</v>
      </c>
      <c r="G47" s="63" t="s">
        <v>316</v>
      </c>
      <c r="H47" s="65"/>
      <c r="I47" s="65"/>
    </row>
    <row r="48" spans="1:9" ht="24">
      <c r="A48" s="63">
        <v>2</v>
      </c>
      <c r="B48" s="64" t="s">
        <v>376</v>
      </c>
      <c r="C48" s="65" t="s">
        <v>377</v>
      </c>
      <c r="D48" s="66">
        <v>4100</v>
      </c>
      <c r="E48" s="66" t="s">
        <v>378</v>
      </c>
      <c r="F48" s="66">
        <v>4100</v>
      </c>
      <c r="G48" s="63" t="s">
        <v>316</v>
      </c>
      <c r="H48" s="65"/>
      <c r="I48" s="65"/>
    </row>
    <row r="49" spans="1:9" ht="24">
      <c r="A49" s="63">
        <v>3</v>
      </c>
      <c r="B49" s="64" t="s">
        <v>379</v>
      </c>
      <c r="C49" s="65" t="s">
        <v>380</v>
      </c>
      <c r="D49" s="66">
        <v>5350</v>
      </c>
      <c r="E49" s="66" t="s">
        <v>378</v>
      </c>
      <c r="F49" s="66">
        <v>5350</v>
      </c>
      <c r="G49" s="63" t="s">
        <v>316</v>
      </c>
      <c r="H49" s="57"/>
      <c r="I49" s="57"/>
    </row>
    <row r="50" spans="1:9" ht="24">
      <c r="A50" s="63">
        <v>4</v>
      </c>
      <c r="B50" s="64" t="s">
        <v>381</v>
      </c>
      <c r="C50" s="65" t="s">
        <v>382</v>
      </c>
      <c r="D50" s="66">
        <v>12000</v>
      </c>
      <c r="E50" s="66" t="s">
        <v>378</v>
      </c>
      <c r="F50" s="66">
        <v>12000</v>
      </c>
      <c r="G50" s="63" t="s">
        <v>316</v>
      </c>
      <c r="H50" s="57"/>
      <c r="I50" s="57"/>
    </row>
    <row r="51" spans="1:9" ht="24">
      <c r="A51" s="63"/>
      <c r="B51" s="70"/>
      <c r="C51" s="67" t="s">
        <v>29</v>
      </c>
      <c r="D51" s="66"/>
      <c r="E51" s="66"/>
      <c r="F51" s="68">
        <f>SUM(F47:F50)</f>
        <v>26390</v>
      </c>
      <c r="G51" s="63"/>
      <c r="H51" s="65"/>
      <c r="I51" s="65"/>
    </row>
    <row r="52" spans="1:9" ht="24">
      <c r="A52" s="63"/>
      <c r="B52" s="70" t="s">
        <v>383</v>
      </c>
      <c r="C52" s="67"/>
      <c r="D52" s="66"/>
      <c r="E52" s="66"/>
      <c r="F52" s="66"/>
      <c r="G52" s="63"/>
      <c r="H52" s="65"/>
      <c r="I52" s="65"/>
    </row>
    <row r="53" spans="1:9" ht="24">
      <c r="A53" s="63">
        <v>1</v>
      </c>
      <c r="B53" s="64" t="s">
        <v>384</v>
      </c>
      <c r="C53" s="65" t="s">
        <v>385</v>
      </c>
      <c r="D53" s="66">
        <v>50000</v>
      </c>
      <c r="E53" s="66" t="s">
        <v>386</v>
      </c>
      <c r="F53" s="66">
        <v>50000</v>
      </c>
      <c r="G53" s="63" t="s">
        <v>316</v>
      </c>
      <c r="H53" s="65"/>
      <c r="I53" s="65"/>
    </row>
    <row r="54" spans="1:9" ht="24">
      <c r="A54" s="63">
        <v>2</v>
      </c>
      <c r="B54" s="64" t="s">
        <v>387</v>
      </c>
      <c r="C54" s="65" t="s">
        <v>385</v>
      </c>
      <c r="D54" s="66">
        <v>60000</v>
      </c>
      <c r="E54" s="66" t="s">
        <v>386</v>
      </c>
      <c r="F54" s="66">
        <v>60000</v>
      </c>
      <c r="G54" s="63" t="s">
        <v>316</v>
      </c>
      <c r="H54" s="65"/>
      <c r="I54" s="65"/>
    </row>
    <row r="55" spans="1:9" ht="24">
      <c r="A55" s="63">
        <v>3</v>
      </c>
      <c r="B55" s="64" t="s">
        <v>388</v>
      </c>
      <c r="C55" s="65" t="s">
        <v>389</v>
      </c>
      <c r="D55" s="66">
        <v>75000</v>
      </c>
      <c r="E55" s="66" t="s">
        <v>390</v>
      </c>
      <c r="F55" s="66">
        <v>75000</v>
      </c>
      <c r="G55" s="63" t="s">
        <v>316</v>
      </c>
      <c r="H55" s="65"/>
      <c r="I55" s="65"/>
    </row>
    <row r="56" spans="1:9" ht="24">
      <c r="A56" s="63">
        <v>4</v>
      </c>
      <c r="B56" s="64" t="s">
        <v>391</v>
      </c>
      <c r="C56" s="65" t="s">
        <v>392</v>
      </c>
      <c r="D56" s="66">
        <v>3750</v>
      </c>
      <c r="E56" s="66" t="s">
        <v>393</v>
      </c>
      <c r="F56" s="66">
        <v>15000</v>
      </c>
      <c r="G56" s="63" t="s">
        <v>342</v>
      </c>
      <c r="H56" s="65"/>
      <c r="I56" s="65"/>
    </row>
    <row r="57" spans="1:9" ht="24">
      <c r="A57" s="63">
        <v>5</v>
      </c>
      <c r="B57" s="64" t="s">
        <v>394</v>
      </c>
      <c r="C57" s="65" t="s">
        <v>395</v>
      </c>
      <c r="D57" s="66">
        <v>24000</v>
      </c>
      <c r="E57" s="66" t="s">
        <v>396</v>
      </c>
      <c r="F57" s="66">
        <v>24000</v>
      </c>
      <c r="G57" s="63" t="s">
        <v>316</v>
      </c>
      <c r="H57" s="65"/>
      <c r="I57" s="65"/>
    </row>
    <row r="58" spans="1:9" ht="24">
      <c r="A58" s="63">
        <v>6</v>
      </c>
      <c r="B58" s="71" t="s">
        <v>397</v>
      </c>
      <c r="C58" s="65" t="s">
        <v>398</v>
      </c>
      <c r="D58" s="72">
        <v>19000</v>
      </c>
      <c r="E58" s="72" t="s">
        <v>386</v>
      </c>
      <c r="F58" s="66">
        <v>19000</v>
      </c>
      <c r="G58" s="345" t="s">
        <v>342</v>
      </c>
      <c r="H58" s="65"/>
      <c r="I58" s="73"/>
    </row>
    <row r="59" spans="1:9" ht="24">
      <c r="A59" s="63">
        <v>7</v>
      </c>
      <c r="B59" s="71" t="s">
        <v>951</v>
      </c>
      <c r="C59" s="65" t="s">
        <v>642</v>
      </c>
      <c r="D59" s="72">
        <v>5000</v>
      </c>
      <c r="E59" s="72" t="s">
        <v>643</v>
      </c>
      <c r="F59" s="66">
        <v>5000</v>
      </c>
      <c r="G59" s="345" t="s">
        <v>342</v>
      </c>
      <c r="H59" s="65"/>
      <c r="I59" s="73"/>
    </row>
    <row r="60" spans="1:9" ht="24">
      <c r="A60" s="63"/>
      <c r="B60" s="71"/>
      <c r="C60" s="67" t="s">
        <v>29</v>
      </c>
      <c r="D60" s="72"/>
      <c r="E60" s="72"/>
      <c r="F60" s="68">
        <f>SUM(F53:F59)</f>
        <v>248000</v>
      </c>
      <c r="G60" s="345"/>
      <c r="H60" s="65"/>
      <c r="I60" s="73"/>
    </row>
    <row r="61" spans="1:9" ht="24">
      <c r="A61" s="63"/>
      <c r="B61" s="71"/>
      <c r="C61" s="74"/>
      <c r="D61" s="72"/>
      <c r="E61" s="72"/>
      <c r="F61" s="66"/>
      <c r="G61" s="345"/>
      <c r="H61" s="65"/>
      <c r="I61" s="73"/>
    </row>
    <row r="62" spans="1:9" ht="24">
      <c r="A62" s="63"/>
      <c r="B62" s="70" t="s">
        <v>399</v>
      </c>
      <c r="C62" s="73"/>
      <c r="D62" s="72"/>
      <c r="E62" s="72"/>
      <c r="F62" s="66"/>
      <c r="G62" s="345"/>
      <c r="H62" s="65"/>
      <c r="I62" s="73"/>
    </row>
    <row r="63" spans="1:9" ht="24">
      <c r="A63" s="63">
        <v>1</v>
      </c>
      <c r="B63" s="64" t="s">
        <v>400</v>
      </c>
      <c r="C63" s="65" t="s">
        <v>401</v>
      </c>
      <c r="D63" s="66">
        <v>11575</v>
      </c>
      <c r="E63" s="66" t="s">
        <v>402</v>
      </c>
      <c r="F63" s="66">
        <v>11575</v>
      </c>
      <c r="G63" s="63" t="s">
        <v>316</v>
      </c>
      <c r="H63" s="65"/>
      <c r="I63" s="65"/>
    </row>
    <row r="64" spans="1:9" ht="24">
      <c r="A64" s="63"/>
      <c r="B64" s="75"/>
      <c r="C64" s="67" t="s">
        <v>29</v>
      </c>
      <c r="D64" s="72"/>
      <c r="E64" s="72"/>
      <c r="F64" s="68">
        <f>SUM(F63)</f>
        <v>11575</v>
      </c>
      <c r="G64" s="345"/>
      <c r="H64" s="65"/>
      <c r="I64" s="73"/>
    </row>
    <row r="65" spans="1:9" ht="24">
      <c r="A65" s="63"/>
      <c r="B65" s="75"/>
      <c r="C65" s="74"/>
      <c r="D65" s="72"/>
      <c r="E65" s="72"/>
      <c r="F65" s="68"/>
      <c r="G65" s="345"/>
      <c r="H65" s="65"/>
      <c r="I65" s="73"/>
    </row>
    <row r="66" spans="1:9" ht="24">
      <c r="A66" s="63"/>
      <c r="B66" s="75" t="s">
        <v>403</v>
      </c>
      <c r="C66" s="74"/>
      <c r="D66" s="72"/>
      <c r="E66" s="72"/>
      <c r="F66" s="68"/>
      <c r="G66" s="345"/>
      <c r="H66" s="65"/>
      <c r="I66" s="73"/>
    </row>
    <row r="67" spans="1:9" ht="24">
      <c r="A67" s="63">
        <v>1</v>
      </c>
      <c r="B67" s="64" t="s">
        <v>404</v>
      </c>
      <c r="C67" s="65" t="s">
        <v>405</v>
      </c>
      <c r="D67" s="66">
        <v>38000</v>
      </c>
      <c r="E67" s="66" t="s">
        <v>360</v>
      </c>
      <c r="F67" s="66">
        <v>38000</v>
      </c>
      <c r="G67" s="63" t="s">
        <v>316</v>
      </c>
      <c r="H67" s="65"/>
      <c r="I67" s="65"/>
    </row>
    <row r="68" spans="1:9" ht="24">
      <c r="A68" s="63">
        <v>2</v>
      </c>
      <c r="B68" s="64" t="s">
        <v>406</v>
      </c>
      <c r="C68" s="65" t="s">
        <v>407</v>
      </c>
      <c r="D68" s="66">
        <v>46500</v>
      </c>
      <c r="E68" s="66" t="s">
        <v>408</v>
      </c>
      <c r="F68" s="66">
        <v>93000</v>
      </c>
      <c r="G68" s="63" t="s">
        <v>316</v>
      </c>
      <c r="H68" s="65"/>
      <c r="I68" s="65"/>
    </row>
    <row r="69" spans="1:9" ht="24">
      <c r="A69" s="63">
        <v>3</v>
      </c>
      <c r="B69" s="64" t="s">
        <v>409</v>
      </c>
      <c r="C69" s="65" t="s">
        <v>407</v>
      </c>
      <c r="D69" s="66">
        <v>33000</v>
      </c>
      <c r="E69" s="66" t="s">
        <v>410</v>
      </c>
      <c r="F69" s="66">
        <v>99000</v>
      </c>
      <c r="G69" s="63" t="s">
        <v>342</v>
      </c>
      <c r="H69" s="65"/>
      <c r="I69" s="65"/>
    </row>
    <row r="70" spans="1:9" ht="24">
      <c r="A70" s="63">
        <v>4</v>
      </c>
      <c r="B70" s="64" t="s">
        <v>411</v>
      </c>
      <c r="C70" s="65" t="s">
        <v>412</v>
      </c>
      <c r="D70" s="66">
        <v>2300</v>
      </c>
      <c r="E70" s="66" t="s">
        <v>413</v>
      </c>
      <c r="F70" s="66">
        <v>9200</v>
      </c>
      <c r="G70" s="63" t="s">
        <v>414</v>
      </c>
      <c r="H70" s="65"/>
      <c r="I70" s="65"/>
    </row>
    <row r="71" spans="1:9" ht="24">
      <c r="A71" s="63">
        <v>5</v>
      </c>
      <c r="B71" s="64" t="s">
        <v>415</v>
      </c>
      <c r="C71" s="65" t="s">
        <v>416</v>
      </c>
      <c r="D71" s="66">
        <v>2600</v>
      </c>
      <c r="E71" s="66" t="s">
        <v>417</v>
      </c>
      <c r="F71" s="66">
        <v>2600</v>
      </c>
      <c r="G71" s="63" t="s">
        <v>414</v>
      </c>
      <c r="H71" s="65"/>
      <c r="I71" s="65"/>
    </row>
    <row r="72" spans="1:9" ht="24">
      <c r="A72" s="63">
        <v>6</v>
      </c>
      <c r="B72" s="64" t="s">
        <v>418</v>
      </c>
      <c r="C72" s="65" t="s">
        <v>419</v>
      </c>
      <c r="D72" s="66">
        <v>3000</v>
      </c>
      <c r="E72" s="66" t="s">
        <v>333</v>
      </c>
      <c r="F72" s="66">
        <v>3000</v>
      </c>
      <c r="G72" s="63" t="s">
        <v>342</v>
      </c>
      <c r="H72" s="65"/>
      <c r="I72" s="65"/>
    </row>
    <row r="73" spans="1:9" ht="24">
      <c r="A73" s="63">
        <v>7</v>
      </c>
      <c r="B73" s="64" t="s">
        <v>420</v>
      </c>
      <c r="C73" s="65" t="s">
        <v>421</v>
      </c>
      <c r="D73" s="66">
        <v>16000</v>
      </c>
      <c r="E73" s="66" t="s">
        <v>422</v>
      </c>
      <c r="F73" s="66">
        <v>48000</v>
      </c>
      <c r="G73" s="63" t="s">
        <v>316</v>
      </c>
      <c r="H73" s="65"/>
      <c r="I73" s="65"/>
    </row>
    <row r="74" spans="1:9" ht="24">
      <c r="A74" s="63">
        <v>8</v>
      </c>
      <c r="B74" s="64" t="s">
        <v>423</v>
      </c>
      <c r="C74" s="65" t="s">
        <v>424</v>
      </c>
      <c r="D74" s="66">
        <v>3300</v>
      </c>
      <c r="E74" s="66" t="s">
        <v>333</v>
      </c>
      <c r="F74" s="66">
        <v>3300</v>
      </c>
      <c r="G74" s="63" t="s">
        <v>316</v>
      </c>
      <c r="H74" s="65"/>
      <c r="I74" s="65"/>
    </row>
    <row r="75" spans="1:9" ht="24">
      <c r="A75" s="63">
        <v>9</v>
      </c>
      <c r="B75" s="64" t="s">
        <v>425</v>
      </c>
      <c r="C75" s="65" t="s">
        <v>412</v>
      </c>
      <c r="D75" s="66">
        <v>2600</v>
      </c>
      <c r="E75" s="66" t="s">
        <v>426</v>
      </c>
      <c r="F75" s="66">
        <v>5200</v>
      </c>
      <c r="G75" s="63" t="s">
        <v>316</v>
      </c>
      <c r="H75" s="65"/>
      <c r="I75" s="65"/>
    </row>
    <row r="76" spans="1:9" ht="24">
      <c r="A76" s="63">
        <v>10</v>
      </c>
      <c r="B76" s="64" t="s">
        <v>427</v>
      </c>
      <c r="C76" s="65" t="s">
        <v>428</v>
      </c>
      <c r="D76" s="66">
        <v>1800</v>
      </c>
      <c r="E76" s="66" t="s">
        <v>426</v>
      </c>
      <c r="F76" s="66">
        <v>3600</v>
      </c>
      <c r="G76" s="63" t="s">
        <v>316</v>
      </c>
      <c r="H76" s="65"/>
      <c r="I76" s="65"/>
    </row>
    <row r="77" spans="1:9" ht="24">
      <c r="A77" s="63">
        <v>11</v>
      </c>
      <c r="B77" s="64" t="s">
        <v>429</v>
      </c>
      <c r="C77" s="65" t="s">
        <v>430</v>
      </c>
      <c r="D77" s="66">
        <v>2000</v>
      </c>
      <c r="E77" s="66" t="s">
        <v>417</v>
      </c>
      <c r="F77" s="66">
        <v>2000</v>
      </c>
      <c r="G77" s="63" t="s">
        <v>316</v>
      </c>
      <c r="H77" s="65"/>
      <c r="I77" s="65"/>
    </row>
    <row r="78" spans="1:9" ht="24">
      <c r="A78" s="63">
        <v>12</v>
      </c>
      <c r="B78" s="64" t="s">
        <v>431</v>
      </c>
      <c r="C78" s="65" t="s">
        <v>432</v>
      </c>
      <c r="D78" s="66">
        <v>2600</v>
      </c>
      <c r="E78" s="66" t="s">
        <v>433</v>
      </c>
      <c r="F78" s="66">
        <v>15600</v>
      </c>
      <c r="G78" s="63" t="s">
        <v>316</v>
      </c>
      <c r="H78" s="65"/>
      <c r="I78" s="65"/>
    </row>
    <row r="79" spans="1:9" ht="24">
      <c r="A79" s="63">
        <v>13</v>
      </c>
      <c r="B79" s="64" t="s">
        <v>434</v>
      </c>
      <c r="C79" s="65" t="s">
        <v>435</v>
      </c>
      <c r="D79" s="66">
        <v>2000</v>
      </c>
      <c r="E79" s="66" t="s">
        <v>426</v>
      </c>
      <c r="F79" s="66">
        <v>4000</v>
      </c>
      <c r="G79" s="63" t="s">
        <v>316</v>
      </c>
      <c r="H79" s="65"/>
      <c r="I79" s="65"/>
    </row>
    <row r="80" spans="1:9" ht="24">
      <c r="A80" s="63">
        <v>14</v>
      </c>
      <c r="B80" s="64" t="s">
        <v>436</v>
      </c>
      <c r="C80" s="65" t="s">
        <v>435</v>
      </c>
      <c r="D80" s="66">
        <v>2000</v>
      </c>
      <c r="E80" s="66" t="s">
        <v>437</v>
      </c>
      <c r="F80" s="66">
        <v>4000</v>
      </c>
      <c r="G80" s="63" t="s">
        <v>438</v>
      </c>
      <c r="H80" s="65"/>
      <c r="I80" s="65"/>
    </row>
    <row r="81" spans="1:9" ht="24">
      <c r="A81" s="63">
        <v>15</v>
      </c>
      <c r="B81" s="64" t="s">
        <v>439</v>
      </c>
      <c r="C81" s="65" t="s">
        <v>440</v>
      </c>
      <c r="D81" s="66">
        <v>9630</v>
      </c>
      <c r="E81" s="66" t="s">
        <v>441</v>
      </c>
      <c r="F81" s="66">
        <v>48150</v>
      </c>
      <c r="G81" s="63" t="s">
        <v>316</v>
      </c>
      <c r="H81" s="65"/>
      <c r="I81" s="65"/>
    </row>
    <row r="82" spans="1:9" ht="24">
      <c r="A82" s="63">
        <v>16</v>
      </c>
      <c r="B82" s="64" t="s">
        <v>442</v>
      </c>
      <c r="C82" s="65" t="s">
        <v>435</v>
      </c>
      <c r="D82" s="66">
        <v>2000</v>
      </c>
      <c r="E82" s="66" t="s">
        <v>443</v>
      </c>
      <c r="F82" s="66">
        <v>2000</v>
      </c>
      <c r="G82" s="63" t="s">
        <v>316</v>
      </c>
      <c r="H82" s="65"/>
      <c r="I82" s="65"/>
    </row>
    <row r="83" spans="1:9" ht="24">
      <c r="A83" s="63">
        <v>17</v>
      </c>
      <c r="B83" s="64" t="s">
        <v>444</v>
      </c>
      <c r="C83" s="65" t="s">
        <v>435</v>
      </c>
      <c r="D83" s="66">
        <v>1950</v>
      </c>
      <c r="E83" s="66" t="s">
        <v>417</v>
      </c>
      <c r="F83" s="66">
        <v>1950</v>
      </c>
      <c r="G83" s="63" t="s">
        <v>445</v>
      </c>
      <c r="H83" s="65"/>
      <c r="I83" s="65"/>
    </row>
    <row r="84" spans="1:9" ht="24">
      <c r="A84" s="63">
        <v>18</v>
      </c>
      <c r="B84" s="64" t="s">
        <v>446</v>
      </c>
      <c r="C84" s="65" t="s">
        <v>447</v>
      </c>
      <c r="D84" s="66">
        <v>5000</v>
      </c>
      <c r="E84" s="66" t="s">
        <v>448</v>
      </c>
      <c r="F84" s="66">
        <v>120000</v>
      </c>
      <c r="G84" s="63" t="s">
        <v>316</v>
      </c>
      <c r="H84" s="65"/>
      <c r="I84" s="65"/>
    </row>
    <row r="85" spans="1:9" ht="24">
      <c r="A85" s="63">
        <v>19</v>
      </c>
      <c r="B85" s="64" t="s">
        <v>449</v>
      </c>
      <c r="C85" s="65" t="s">
        <v>440</v>
      </c>
      <c r="D85" s="66">
        <v>2500</v>
      </c>
      <c r="E85" s="66" t="s">
        <v>417</v>
      </c>
      <c r="F85" s="66">
        <v>2500</v>
      </c>
      <c r="G85" s="63" t="s">
        <v>342</v>
      </c>
      <c r="H85" s="65"/>
      <c r="I85" s="65"/>
    </row>
    <row r="86" spans="1:9" ht="24">
      <c r="A86" s="63">
        <v>20</v>
      </c>
      <c r="B86" s="64" t="s">
        <v>450</v>
      </c>
      <c r="C86" s="65" t="s">
        <v>440</v>
      </c>
      <c r="D86" s="66">
        <v>2500</v>
      </c>
      <c r="E86" s="66" t="s">
        <v>443</v>
      </c>
      <c r="F86" s="66">
        <v>2500</v>
      </c>
      <c r="G86" s="63" t="s">
        <v>371</v>
      </c>
      <c r="H86" s="65"/>
      <c r="I86" s="65"/>
    </row>
    <row r="87" spans="1:9" ht="24">
      <c r="A87" s="63">
        <v>21</v>
      </c>
      <c r="B87" s="64" t="s">
        <v>451</v>
      </c>
      <c r="C87" s="65" t="s">
        <v>435</v>
      </c>
      <c r="D87" s="66">
        <v>2000</v>
      </c>
      <c r="E87" s="66" t="s">
        <v>443</v>
      </c>
      <c r="F87" s="66">
        <v>2000</v>
      </c>
      <c r="G87" s="63" t="s">
        <v>371</v>
      </c>
      <c r="H87" s="65"/>
      <c r="I87" s="65"/>
    </row>
    <row r="88" spans="1:9" ht="24">
      <c r="A88" s="63">
        <v>22</v>
      </c>
      <c r="B88" s="64" t="s">
        <v>452</v>
      </c>
      <c r="C88" s="65" t="s">
        <v>440</v>
      </c>
      <c r="D88" s="66">
        <v>2500</v>
      </c>
      <c r="E88" s="66" t="s">
        <v>417</v>
      </c>
      <c r="F88" s="66">
        <v>2500</v>
      </c>
      <c r="G88" s="63" t="s">
        <v>342</v>
      </c>
      <c r="H88" s="65"/>
      <c r="I88" s="65"/>
    </row>
    <row r="89" spans="1:9" ht="24">
      <c r="A89" s="63">
        <v>23</v>
      </c>
      <c r="B89" s="64" t="s">
        <v>453</v>
      </c>
      <c r="C89" s="65" t="s">
        <v>440</v>
      </c>
      <c r="D89" s="66">
        <v>2500</v>
      </c>
      <c r="E89" s="66" t="s">
        <v>443</v>
      </c>
      <c r="F89" s="66">
        <v>2500</v>
      </c>
      <c r="G89" s="63" t="s">
        <v>414</v>
      </c>
      <c r="H89" s="65"/>
      <c r="I89" s="65"/>
    </row>
    <row r="90" spans="1:9" ht="24">
      <c r="A90" s="63">
        <v>24</v>
      </c>
      <c r="B90" s="64" t="s">
        <v>948</v>
      </c>
      <c r="C90" s="65" t="s">
        <v>497</v>
      </c>
      <c r="D90" s="66">
        <v>25000</v>
      </c>
      <c r="E90" s="66" t="s">
        <v>333</v>
      </c>
      <c r="F90" s="66">
        <v>25000</v>
      </c>
      <c r="G90" s="63" t="s">
        <v>342</v>
      </c>
      <c r="H90" s="65"/>
      <c r="I90" s="65"/>
    </row>
    <row r="91" spans="1:9" ht="24">
      <c r="A91" s="63">
        <v>25</v>
      </c>
      <c r="B91" s="64" t="s">
        <v>949</v>
      </c>
      <c r="C91" s="65" t="s">
        <v>440</v>
      </c>
      <c r="D91" s="66">
        <v>3800</v>
      </c>
      <c r="E91" s="66" t="s">
        <v>645</v>
      </c>
      <c r="F91" s="66">
        <v>7600</v>
      </c>
      <c r="G91" s="63" t="s">
        <v>414</v>
      </c>
      <c r="H91" s="65"/>
      <c r="I91" s="65"/>
    </row>
    <row r="92" spans="1:9" ht="24">
      <c r="A92" s="63">
        <v>26</v>
      </c>
      <c r="B92" s="64" t="s">
        <v>950</v>
      </c>
      <c r="C92" s="65" t="s">
        <v>440</v>
      </c>
      <c r="D92" s="66">
        <v>3800</v>
      </c>
      <c r="E92" s="66" t="s">
        <v>333</v>
      </c>
      <c r="F92" s="66">
        <v>3800</v>
      </c>
      <c r="G92" s="63" t="s">
        <v>371</v>
      </c>
      <c r="H92" s="65"/>
      <c r="I92" s="65"/>
    </row>
    <row r="93" spans="1:9" ht="24">
      <c r="A93" s="63">
        <v>27</v>
      </c>
      <c r="B93" s="64" t="s">
        <v>454</v>
      </c>
      <c r="C93" s="65" t="s">
        <v>455</v>
      </c>
      <c r="D93" s="66">
        <v>600</v>
      </c>
      <c r="E93" s="66" t="s">
        <v>441</v>
      </c>
      <c r="F93" s="66">
        <v>3000</v>
      </c>
      <c r="G93" s="63" t="s">
        <v>316</v>
      </c>
      <c r="H93" s="65"/>
      <c r="I93" s="65"/>
    </row>
    <row r="94" spans="1:9" ht="24">
      <c r="A94" s="63">
        <v>28</v>
      </c>
      <c r="B94" s="64" t="s">
        <v>456</v>
      </c>
      <c r="C94" s="65" t="s">
        <v>457</v>
      </c>
      <c r="D94" s="66">
        <v>1200</v>
      </c>
      <c r="E94" s="66" t="s">
        <v>417</v>
      </c>
      <c r="F94" s="66">
        <v>1200</v>
      </c>
      <c r="G94" s="63" t="s">
        <v>342</v>
      </c>
      <c r="H94" s="65"/>
      <c r="I94" s="65"/>
    </row>
    <row r="95" spans="1:9" ht="24">
      <c r="A95" s="63">
        <v>29</v>
      </c>
      <c r="B95" s="64" t="s">
        <v>458</v>
      </c>
      <c r="C95" s="65" t="s">
        <v>459</v>
      </c>
      <c r="D95" s="66" t="s">
        <v>460</v>
      </c>
      <c r="E95" s="66" t="s">
        <v>461</v>
      </c>
      <c r="F95" s="66">
        <v>0</v>
      </c>
      <c r="G95" s="63" t="s">
        <v>316</v>
      </c>
      <c r="H95" s="65"/>
      <c r="I95" s="65"/>
    </row>
    <row r="96" spans="1:9" ht="24">
      <c r="A96" s="63">
        <v>30</v>
      </c>
      <c r="B96" s="64" t="s">
        <v>462</v>
      </c>
      <c r="C96" s="65" t="s">
        <v>463</v>
      </c>
      <c r="D96" s="66" t="s">
        <v>460</v>
      </c>
      <c r="E96" s="66" t="s">
        <v>417</v>
      </c>
      <c r="F96" s="66">
        <v>0</v>
      </c>
      <c r="G96" s="63" t="s">
        <v>316</v>
      </c>
      <c r="H96" s="65"/>
      <c r="I96" s="65"/>
    </row>
    <row r="97" spans="1:9" ht="24">
      <c r="A97" s="63">
        <v>31</v>
      </c>
      <c r="B97" s="64" t="s">
        <v>464</v>
      </c>
      <c r="C97" s="65" t="s">
        <v>455</v>
      </c>
      <c r="D97" s="66" t="s">
        <v>460</v>
      </c>
      <c r="E97" s="66" t="s">
        <v>413</v>
      </c>
      <c r="F97" s="66">
        <v>0</v>
      </c>
      <c r="G97" s="63" t="s">
        <v>316</v>
      </c>
      <c r="H97" s="65"/>
      <c r="I97" s="65"/>
    </row>
    <row r="98" spans="1:9" ht="24">
      <c r="A98" s="63">
        <v>32</v>
      </c>
      <c r="B98" s="64" t="s">
        <v>465</v>
      </c>
      <c r="C98" s="65" t="s">
        <v>466</v>
      </c>
      <c r="D98" s="66">
        <v>1200</v>
      </c>
      <c r="E98" s="66" t="s">
        <v>417</v>
      </c>
      <c r="F98" s="66">
        <v>1200</v>
      </c>
      <c r="G98" s="63" t="s">
        <v>316</v>
      </c>
      <c r="H98" s="65"/>
      <c r="I98" s="65"/>
    </row>
    <row r="99" spans="1:9" ht="24">
      <c r="A99" s="63">
        <v>33</v>
      </c>
      <c r="B99" s="64" t="s">
        <v>467</v>
      </c>
      <c r="C99" s="65" t="s">
        <v>468</v>
      </c>
      <c r="D99" s="66">
        <v>1200</v>
      </c>
      <c r="E99" s="66" t="s">
        <v>426</v>
      </c>
      <c r="F99" s="66">
        <v>2400</v>
      </c>
      <c r="G99" s="63" t="s">
        <v>316</v>
      </c>
      <c r="H99" s="65"/>
      <c r="I99" s="65"/>
    </row>
    <row r="100" spans="1:9" ht="24">
      <c r="A100" s="63">
        <v>34</v>
      </c>
      <c r="B100" s="64" t="s">
        <v>469</v>
      </c>
      <c r="C100" s="65" t="s">
        <v>470</v>
      </c>
      <c r="D100" s="66">
        <v>800</v>
      </c>
      <c r="E100" s="66" t="s">
        <v>471</v>
      </c>
      <c r="F100" s="66">
        <v>16000</v>
      </c>
      <c r="G100" s="63" t="s">
        <v>316</v>
      </c>
      <c r="H100" s="65"/>
      <c r="I100" s="65"/>
    </row>
    <row r="101" spans="1:9" ht="24">
      <c r="A101" s="63">
        <v>35</v>
      </c>
      <c r="B101" s="64" t="s">
        <v>472</v>
      </c>
      <c r="C101" s="65" t="s">
        <v>473</v>
      </c>
      <c r="D101" s="66">
        <f>+F101/4</f>
        <v>5200</v>
      </c>
      <c r="E101" s="66" t="s">
        <v>413</v>
      </c>
      <c r="F101" s="66">
        <v>20800</v>
      </c>
      <c r="G101" s="63" t="s">
        <v>414</v>
      </c>
      <c r="H101" s="65"/>
      <c r="I101" s="65"/>
    </row>
    <row r="102" spans="1:9" ht="24">
      <c r="A102" s="63">
        <v>36</v>
      </c>
      <c r="B102" s="64" t="s">
        <v>474</v>
      </c>
      <c r="C102" s="65" t="s">
        <v>475</v>
      </c>
      <c r="D102" s="66">
        <v>10700</v>
      </c>
      <c r="E102" s="66" t="s">
        <v>417</v>
      </c>
      <c r="F102" s="66">
        <v>10700</v>
      </c>
      <c r="G102" s="63" t="s">
        <v>316</v>
      </c>
      <c r="H102" s="65"/>
      <c r="I102" s="65"/>
    </row>
    <row r="103" spans="1:9" ht="24">
      <c r="A103" s="63">
        <v>37</v>
      </c>
      <c r="B103" s="64" t="s">
        <v>476</v>
      </c>
      <c r="C103" s="65" t="s">
        <v>477</v>
      </c>
      <c r="D103" s="66">
        <v>3950</v>
      </c>
      <c r="E103" s="66" t="s">
        <v>437</v>
      </c>
      <c r="F103" s="66">
        <v>7900</v>
      </c>
      <c r="G103" s="63" t="s">
        <v>414</v>
      </c>
      <c r="H103" s="65"/>
      <c r="I103" s="65"/>
    </row>
    <row r="104" spans="1:9" s="370" customFormat="1" ht="24">
      <c r="A104" s="366">
        <v>38</v>
      </c>
      <c r="B104" s="367" t="s">
        <v>478</v>
      </c>
      <c r="C104" s="368" t="s">
        <v>479</v>
      </c>
      <c r="D104" s="369">
        <v>220</v>
      </c>
      <c r="E104" s="369" t="s">
        <v>480</v>
      </c>
      <c r="F104" s="369">
        <v>88000</v>
      </c>
      <c r="G104" s="366" t="s">
        <v>316</v>
      </c>
      <c r="H104" s="368"/>
      <c r="I104" s="368"/>
    </row>
    <row r="105" spans="1:9" ht="24">
      <c r="A105" s="63">
        <v>39</v>
      </c>
      <c r="B105" s="64" t="s">
        <v>481</v>
      </c>
      <c r="C105" s="65" t="s">
        <v>470</v>
      </c>
      <c r="D105" s="66">
        <v>2100</v>
      </c>
      <c r="E105" s="66" t="s">
        <v>482</v>
      </c>
      <c r="F105" s="66">
        <v>39900</v>
      </c>
      <c r="G105" s="63" t="s">
        <v>316</v>
      </c>
      <c r="H105" s="65"/>
      <c r="I105" s="65"/>
    </row>
    <row r="106" spans="1:9" ht="24">
      <c r="A106" s="63">
        <v>40</v>
      </c>
      <c r="B106" s="64" t="s">
        <v>483</v>
      </c>
      <c r="C106" s="65" t="s">
        <v>468</v>
      </c>
      <c r="D106" s="66">
        <v>1200</v>
      </c>
      <c r="E106" s="66" t="s">
        <v>417</v>
      </c>
      <c r="F106" s="66">
        <v>1200</v>
      </c>
      <c r="G106" s="63" t="s">
        <v>316</v>
      </c>
      <c r="H106" s="65"/>
      <c r="I106" s="65"/>
    </row>
    <row r="107" spans="1:9" ht="24">
      <c r="A107" s="63">
        <v>41</v>
      </c>
      <c r="B107" s="64" t="s">
        <v>484</v>
      </c>
      <c r="C107" s="65" t="s">
        <v>468</v>
      </c>
      <c r="D107" s="66">
        <v>930</v>
      </c>
      <c r="E107" s="66" t="s">
        <v>417</v>
      </c>
      <c r="F107" s="66">
        <v>930</v>
      </c>
      <c r="G107" s="63" t="s">
        <v>445</v>
      </c>
      <c r="H107" s="65"/>
      <c r="I107" s="65"/>
    </row>
    <row r="108" spans="1:9" ht="24">
      <c r="A108" s="63">
        <v>42</v>
      </c>
      <c r="B108" s="64" t="s">
        <v>485</v>
      </c>
      <c r="C108" s="65" t="s">
        <v>486</v>
      </c>
      <c r="D108" s="66">
        <v>1000</v>
      </c>
      <c r="E108" s="66" t="s">
        <v>417</v>
      </c>
      <c r="F108" s="66">
        <v>1000</v>
      </c>
      <c r="G108" s="63" t="s">
        <v>414</v>
      </c>
      <c r="H108" s="65"/>
      <c r="I108" s="65"/>
    </row>
    <row r="109" spans="1:9" ht="24">
      <c r="A109" s="63">
        <v>43</v>
      </c>
      <c r="B109" s="64" t="s">
        <v>487</v>
      </c>
      <c r="C109" s="65" t="s">
        <v>486</v>
      </c>
      <c r="D109" s="66">
        <v>1000</v>
      </c>
      <c r="E109" s="66" t="s">
        <v>417</v>
      </c>
      <c r="F109" s="66">
        <v>1000</v>
      </c>
      <c r="G109" s="63" t="s">
        <v>342</v>
      </c>
      <c r="H109" s="65"/>
      <c r="I109" s="65"/>
    </row>
    <row r="110" spans="1:9" ht="24">
      <c r="A110" s="63">
        <v>44</v>
      </c>
      <c r="B110" s="64" t="s">
        <v>488</v>
      </c>
      <c r="C110" s="65" t="s">
        <v>486</v>
      </c>
      <c r="D110" s="66">
        <v>1000</v>
      </c>
      <c r="E110" s="66" t="s">
        <v>417</v>
      </c>
      <c r="F110" s="66">
        <v>1000</v>
      </c>
      <c r="G110" s="63" t="s">
        <v>371</v>
      </c>
      <c r="H110" s="65"/>
      <c r="I110" s="65"/>
    </row>
    <row r="111" spans="1:9" ht="24">
      <c r="A111" s="63">
        <v>45</v>
      </c>
      <c r="B111" s="64" t="s">
        <v>489</v>
      </c>
      <c r="C111" s="65" t="s">
        <v>468</v>
      </c>
      <c r="D111" s="66">
        <v>1200</v>
      </c>
      <c r="E111" s="66" t="s">
        <v>417</v>
      </c>
      <c r="F111" s="66">
        <v>1200</v>
      </c>
      <c r="G111" s="63" t="s">
        <v>371</v>
      </c>
      <c r="H111" s="65"/>
      <c r="I111" s="65"/>
    </row>
    <row r="112" spans="1:9" ht="24">
      <c r="A112" s="63">
        <v>46</v>
      </c>
      <c r="B112" s="64" t="s">
        <v>490</v>
      </c>
      <c r="C112" s="65" t="s">
        <v>486</v>
      </c>
      <c r="D112" s="66">
        <v>1000</v>
      </c>
      <c r="E112" s="66" t="s">
        <v>426</v>
      </c>
      <c r="F112" s="66">
        <v>1000</v>
      </c>
      <c r="G112" s="63" t="s">
        <v>342</v>
      </c>
      <c r="H112" s="65"/>
      <c r="I112" s="65"/>
    </row>
    <row r="113" spans="1:9" s="370" customFormat="1" ht="24">
      <c r="A113" s="366">
        <v>47</v>
      </c>
      <c r="B113" s="367" t="s">
        <v>491</v>
      </c>
      <c r="C113" s="368" t="s">
        <v>479</v>
      </c>
      <c r="D113" s="369">
        <v>90000</v>
      </c>
      <c r="E113" s="369" t="s">
        <v>480</v>
      </c>
      <c r="F113" s="369">
        <v>90000</v>
      </c>
      <c r="G113" s="366" t="s">
        <v>316</v>
      </c>
      <c r="H113" s="368"/>
      <c r="I113" s="368"/>
    </row>
    <row r="114" spans="1:9" ht="24">
      <c r="A114" s="63">
        <v>48</v>
      </c>
      <c r="B114" s="64" t="s">
        <v>492</v>
      </c>
      <c r="C114" s="65" t="s">
        <v>486</v>
      </c>
      <c r="D114" s="66">
        <v>2000</v>
      </c>
      <c r="E114" s="66" t="s">
        <v>413</v>
      </c>
      <c r="F114" s="66">
        <v>8000</v>
      </c>
      <c r="G114" s="63" t="s">
        <v>414</v>
      </c>
      <c r="H114" s="65"/>
      <c r="I114" s="65"/>
    </row>
    <row r="115" spans="1:9" ht="24">
      <c r="A115" s="63">
        <v>49</v>
      </c>
      <c r="B115" s="64" t="s">
        <v>493</v>
      </c>
      <c r="C115" s="65" t="s">
        <v>486</v>
      </c>
      <c r="D115" s="66">
        <v>2000</v>
      </c>
      <c r="E115" s="66" t="s">
        <v>417</v>
      </c>
      <c r="F115" s="66">
        <v>2000</v>
      </c>
      <c r="G115" s="63" t="s">
        <v>494</v>
      </c>
      <c r="H115" s="65"/>
      <c r="I115" s="65"/>
    </row>
    <row r="116" spans="1:9" ht="24">
      <c r="A116" s="63">
        <v>50</v>
      </c>
      <c r="B116" s="64" t="s">
        <v>495</v>
      </c>
      <c r="C116" s="65" t="s">
        <v>486</v>
      </c>
      <c r="D116" s="66">
        <v>2000</v>
      </c>
      <c r="E116" s="66" t="s">
        <v>441</v>
      </c>
      <c r="F116" s="66">
        <v>10000</v>
      </c>
      <c r="G116" s="63" t="s">
        <v>316</v>
      </c>
      <c r="H116" s="65"/>
      <c r="I116" s="65"/>
    </row>
    <row r="117" spans="1:9" ht="24">
      <c r="A117" s="63">
        <v>51</v>
      </c>
      <c r="B117" s="64" t="s">
        <v>966</v>
      </c>
      <c r="C117" s="65" t="s">
        <v>486</v>
      </c>
      <c r="D117" s="66">
        <v>2000</v>
      </c>
      <c r="E117" s="66" t="s">
        <v>637</v>
      </c>
      <c r="F117" s="66">
        <v>6000</v>
      </c>
      <c r="G117" s="63" t="s">
        <v>342</v>
      </c>
      <c r="H117" s="65"/>
      <c r="I117" s="65"/>
    </row>
    <row r="118" spans="1:9" ht="24">
      <c r="A118" s="63">
        <v>52</v>
      </c>
      <c r="B118" s="64" t="s">
        <v>956</v>
      </c>
      <c r="C118" s="65" t="s">
        <v>486</v>
      </c>
      <c r="D118" s="66">
        <v>1200</v>
      </c>
      <c r="E118" s="66" t="s">
        <v>426</v>
      </c>
      <c r="F118" s="66">
        <v>2400</v>
      </c>
      <c r="G118" s="63" t="s">
        <v>414</v>
      </c>
      <c r="H118" s="65"/>
      <c r="I118" s="65"/>
    </row>
    <row r="119" spans="1:9" ht="24">
      <c r="A119" s="63">
        <v>53</v>
      </c>
      <c r="B119" s="64" t="s">
        <v>957</v>
      </c>
      <c r="C119" s="65" t="s">
        <v>486</v>
      </c>
      <c r="D119" s="66">
        <v>1200</v>
      </c>
      <c r="E119" s="66" t="s">
        <v>443</v>
      </c>
      <c r="F119" s="66">
        <v>1200</v>
      </c>
      <c r="G119" s="63" t="s">
        <v>371</v>
      </c>
      <c r="H119" s="65"/>
      <c r="I119" s="65"/>
    </row>
    <row r="120" spans="1:9" ht="24">
      <c r="A120" s="63">
        <v>54</v>
      </c>
      <c r="B120" s="64" t="s">
        <v>496</v>
      </c>
      <c r="C120" s="65" t="s">
        <v>497</v>
      </c>
      <c r="D120" s="66">
        <v>16000</v>
      </c>
      <c r="E120" s="66" t="s">
        <v>333</v>
      </c>
      <c r="F120" s="66">
        <v>16000</v>
      </c>
      <c r="G120" s="63" t="s">
        <v>316</v>
      </c>
      <c r="H120" s="65"/>
      <c r="I120" s="65"/>
    </row>
    <row r="121" spans="1:9" ht="24">
      <c r="A121" s="63">
        <v>55</v>
      </c>
      <c r="B121" s="64" t="s">
        <v>498</v>
      </c>
      <c r="C121" s="65" t="s">
        <v>499</v>
      </c>
      <c r="D121" s="66">
        <v>2300</v>
      </c>
      <c r="E121" s="66" t="s">
        <v>321</v>
      </c>
      <c r="F121" s="66">
        <v>2300</v>
      </c>
      <c r="G121" s="63" t="s">
        <v>316</v>
      </c>
      <c r="H121" s="65"/>
      <c r="I121" s="65"/>
    </row>
    <row r="122" spans="1:9" ht="24">
      <c r="A122" s="63">
        <v>56</v>
      </c>
      <c r="B122" s="64" t="s">
        <v>500</v>
      </c>
      <c r="C122" s="65" t="s">
        <v>501</v>
      </c>
      <c r="D122" s="66">
        <v>3300</v>
      </c>
      <c r="E122" s="66" t="s">
        <v>321</v>
      </c>
      <c r="F122" s="66">
        <v>3300</v>
      </c>
      <c r="G122" s="63" t="s">
        <v>316</v>
      </c>
      <c r="H122" s="65"/>
      <c r="I122" s="65"/>
    </row>
    <row r="123" spans="1:9" ht="24">
      <c r="A123" s="63">
        <v>57</v>
      </c>
      <c r="B123" s="64" t="s">
        <v>502</v>
      </c>
      <c r="C123" s="65" t="s">
        <v>503</v>
      </c>
      <c r="D123" s="66">
        <v>3300</v>
      </c>
      <c r="E123" s="66" t="s">
        <v>321</v>
      </c>
      <c r="F123" s="66">
        <v>3300</v>
      </c>
      <c r="G123" s="63" t="s">
        <v>316</v>
      </c>
      <c r="H123" s="65"/>
      <c r="I123" s="65"/>
    </row>
    <row r="124" spans="1:9" ht="24">
      <c r="A124" s="63">
        <v>58</v>
      </c>
      <c r="B124" s="64" t="s">
        <v>504</v>
      </c>
      <c r="C124" s="65" t="s">
        <v>501</v>
      </c>
      <c r="D124" s="66">
        <v>3300</v>
      </c>
      <c r="E124" s="66" t="s">
        <v>321</v>
      </c>
      <c r="F124" s="66">
        <v>3300</v>
      </c>
      <c r="G124" s="63" t="s">
        <v>316</v>
      </c>
      <c r="H124" s="65"/>
      <c r="I124" s="65"/>
    </row>
    <row r="125" spans="1:9" ht="24">
      <c r="A125" s="63">
        <v>59</v>
      </c>
      <c r="B125" s="64" t="s">
        <v>505</v>
      </c>
      <c r="C125" s="65" t="s">
        <v>506</v>
      </c>
      <c r="D125" s="66">
        <v>3200</v>
      </c>
      <c r="E125" s="66" t="s">
        <v>321</v>
      </c>
      <c r="F125" s="66">
        <v>3200</v>
      </c>
      <c r="G125" s="63" t="s">
        <v>316</v>
      </c>
      <c r="H125" s="65"/>
      <c r="I125" s="65"/>
    </row>
    <row r="126" spans="1:9" ht="24">
      <c r="A126" s="63">
        <v>60</v>
      </c>
      <c r="B126" s="64" t="s">
        <v>507</v>
      </c>
      <c r="C126" s="65" t="s">
        <v>508</v>
      </c>
      <c r="D126" s="66">
        <v>3500</v>
      </c>
      <c r="E126" s="66" t="s">
        <v>321</v>
      </c>
      <c r="F126" s="66">
        <v>3500</v>
      </c>
      <c r="G126" s="63" t="s">
        <v>316</v>
      </c>
      <c r="H126" s="65"/>
      <c r="I126" s="65"/>
    </row>
    <row r="127" spans="1:9" ht="24">
      <c r="A127" s="63">
        <v>61</v>
      </c>
      <c r="B127" s="64" t="s">
        <v>509</v>
      </c>
      <c r="C127" s="65" t="s">
        <v>510</v>
      </c>
      <c r="D127" s="66">
        <v>3200</v>
      </c>
      <c r="E127" s="66" t="s">
        <v>321</v>
      </c>
      <c r="F127" s="66">
        <v>3200</v>
      </c>
      <c r="G127" s="63" t="s">
        <v>316</v>
      </c>
      <c r="H127" s="65"/>
      <c r="I127" s="65"/>
    </row>
    <row r="128" spans="1:9" ht="24">
      <c r="A128" s="63">
        <v>62</v>
      </c>
      <c r="B128" s="64" t="s">
        <v>511</v>
      </c>
      <c r="C128" s="65" t="s">
        <v>512</v>
      </c>
      <c r="D128" s="66">
        <v>2200</v>
      </c>
      <c r="E128" s="66" t="s">
        <v>321</v>
      </c>
      <c r="F128" s="66">
        <v>2200</v>
      </c>
      <c r="G128" s="63" t="s">
        <v>316</v>
      </c>
      <c r="H128" s="65"/>
      <c r="I128" s="65"/>
    </row>
    <row r="129" spans="1:9" ht="24">
      <c r="A129" s="63">
        <v>63</v>
      </c>
      <c r="B129" s="64" t="s">
        <v>513</v>
      </c>
      <c r="C129" s="65" t="s">
        <v>514</v>
      </c>
      <c r="D129" s="66">
        <v>3500</v>
      </c>
      <c r="E129" s="66" t="s">
        <v>321</v>
      </c>
      <c r="F129" s="66">
        <v>3500</v>
      </c>
      <c r="G129" s="63" t="s">
        <v>316</v>
      </c>
      <c r="H129" s="65"/>
      <c r="I129" s="65"/>
    </row>
    <row r="130" spans="1:9" ht="24">
      <c r="A130" s="63">
        <v>64</v>
      </c>
      <c r="B130" s="64" t="s">
        <v>515</v>
      </c>
      <c r="C130" s="65" t="s">
        <v>510</v>
      </c>
      <c r="D130" s="66">
        <v>3200</v>
      </c>
      <c r="E130" s="66" t="s">
        <v>321</v>
      </c>
      <c r="F130" s="66">
        <v>3200</v>
      </c>
      <c r="G130" s="63" t="s">
        <v>316</v>
      </c>
      <c r="H130" s="65"/>
      <c r="I130" s="65"/>
    </row>
    <row r="131" spans="1:9" ht="24">
      <c r="A131" s="63">
        <v>65</v>
      </c>
      <c r="B131" s="64" t="s">
        <v>516</v>
      </c>
      <c r="C131" s="65" t="s">
        <v>512</v>
      </c>
      <c r="D131" s="66">
        <v>2200</v>
      </c>
      <c r="E131" s="66" t="s">
        <v>321</v>
      </c>
      <c r="F131" s="66">
        <v>2200</v>
      </c>
      <c r="G131" s="63" t="s">
        <v>316</v>
      </c>
      <c r="H131" s="65"/>
      <c r="I131" s="65"/>
    </row>
    <row r="132" spans="1:9" ht="24">
      <c r="A132" s="63">
        <v>66</v>
      </c>
      <c r="B132" s="64" t="s">
        <v>517</v>
      </c>
      <c r="C132" s="65" t="s">
        <v>510</v>
      </c>
      <c r="D132" s="66">
        <v>2300</v>
      </c>
      <c r="E132" s="66" t="s">
        <v>410</v>
      </c>
      <c r="F132" s="66">
        <v>6900</v>
      </c>
      <c r="G132" s="63" t="s">
        <v>316</v>
      </c>
      <c r="H132" s="65"/>
      <c r="I132" s="65"/>
    </row>
    <row r="133" spans="1:9" ht="24">
      <c r="A133" s="63">
        <v>67</v>
      </c>
      <c r="B133" s="64" t="s">
        <v>518</v>
      </c>
      <c r="C133" s="65" t="s">
        <v>519</v>
      </c>
      <c r="D133" s="66">
        <v>3000</v>
      </c>
      <c r="E133" s="66" t="s">
        <v>321</v>
      </c>
      <c r="F133" s="66">
        <v>3000</v>
      </c>
      <c r="G133" s="63" t="s">
        <v>316</v>
      </c>
      <c r="H133" s="65"/>
      <c r="I133" s="65"/>
    </row>
    <row r="134" spans="1:9" ht="24">
      <c r="A134" s="63">
        <v>68</v>
      </c>
      <c r="B134" s="64" t="s">
        <v>520</v>
      </c>
      <c r="C134" s="65" t="s">
        <v>521</v>
      </c>
      <c r="D134" s="66">
        <v>3000</v>
      </c>
      <c r="E134" s="66" t="s">
        <v>408</v>
      </c>
      <c r="F134" s="66">
        <v>6000</v>
      </c>
      <c r="G134" s="63" t="s">
        <v>316</v>
      </c>
      <c r="H134" s="65"/>
      <c r="I134" s="65"/>
    </row>
    <row r="135" spans="1:9" ht="24">
      <c r="A135" s="63">
        <v>69</v>
      </c>
      <c r="B135" s="64" t="s">
        <v>522</v>
      </c>
      <c r="C135" s="65" t="s">
        <v>523</v>
      </c>
      <c r="D135" s="66">
        <v>8100</v>
      </c>
      <c r="E135" s="66" t="s">
        <v>408</v>
      </c>
      <c r="F135" s="66">
        <v>16200</v>
      </c>
      <c r="G135" s="63" t="s">
        <v>414</v>
      </c>
      <c r="H135" s="65"/>
      <c r="I135" s="65"/>
    </row>
    <row r="136" spans="1:9" ht="24">
      <c r="A136" s="63">
        <v>70</v>
      </c>
      <c r="B136" s="64" t="s">
        <v>524</v>
      </c>
      <c r="C136" s="65" t="s">
        <v>525</v>
      </c>
      <c r="D136" s="66">
        <v>14060</v>
      </c>
      <c r="E136" s="66" t="s">
        <v>321</v>
      </c>
      <c r="F136" s="66">
        <v>14060</v>
      </c>
      <c r="G136" s="63" t="s">
        <v>316</v>
      </c>
      <c r="H136" s="65"/>
      <c r="I136" s="65"/>
    </row>
    <row r="137" spans="1:9" ht="24">
      <c r="A137" s="63">
        <v>71</v>
      </c>
      <c r="B137" s="64" t="s">
        <v>526</v>
      </c>
      <c r="C137" s="65" t="s">
        <v>523</v>
      </c>
      <c r="D137" s="66">
        <v>8550</v>
      </c>
      <c r="E137" s="66" t="s">
        <v>527</v>
      </c>
      <c r="F137" s="66">
        <v>34200</v>
      </c>
      <c r="G137" s="63" t="s">
        <v>316</v>
      </c>
      <c r="H137" s="65"/>
      <c r="I137" s="65"/>
    </row>
    <row r="138" spans="1:9" ht="24">
      <c r="A138" s="63">
        <v>72</v>
      </c>
      <c r="B138" s="64" t="s">
        <v>528</v>
      </c>
      <c r="C138" s="65" t="s">
        <v>525</v>
      </c>
      <c r="D138" s="66">
        <v>4500</v>
      </c>
      <c r="E138" s="66" t="s">
        <v>321</v>
      </c>
      <c r="F138" s="66">
        <v>4500</v>
      </c>
      <c r="G138" s="63" t="s">
        <v>445</v>
      </c>
      <c r="H138" s="65"/>
      <c r="I138" s="65"/>
    </row>
    <row r="139" spans="1:9" ht="24">
      <c r="A139" s="63">
        <v>73</v>
      </c>
      <c r="B139" s="64" t="s">
        <v>529</v>
      </c>
      <c r="C139" s="65" t="s">
        <v>530</v>
      </c>
      <c r="D139" s="66">
        <v>4916</v>
      </c>
      <c r="E139" s="66" t="s">
        <v>531</v>
      </c>
      <c r="F139" s="76">
        <v>29496</v>
      </c>
      <c r="G139" s="63" t="s">
        <v>316</v>
      </c>
      <c r="H139" s="65"/>
      <c r="I139" s="65"/>
    </row>
    <row r="140" spans="1:9" ht="24">
      <c r="A140" s="63">
        <v>74</v>
      </c>
      <c r="B140" s="64" t="s">
        <v>532</v>
      </c>
      <c r="C140" s="65" t="s">
        <v>525</v>
      </c>
      <c r="D140" s="66">
        <v>4400</v>
      </c>
      <c r="E140" s="66" t="s">
        <v>321</v>
      </c>
      <c r="F140" s="66">
        <v>4400</v>
      </c>
      <c r="G140" s="63" t="s">
        <v>414</v>
      </c>
      <c r="H140" s="65"/>
      <c r="I140" s="65"/>
    </row>
    <row r="141" spans="1:9" ht="24">
      <c r="A141" s="63">
        <v>75</v>
      </c>
      <c r="B141" s="64" t="s">
        <v>533</v>
      </c>
      <c r="C141" s="65" t="s">
        <v>525</v>
      </c>
      <c r="D141" s="66">
        <v>3000</v>
      </c>
      <c r="E141" s="66" t="s">
        <v>321</v>
      </c>
      <c r="F141" s="66">
        <v>3000</v>
      </c>
      <c r="G141" s="63" t="s">
        <v>342</v>
      </c>
      <c r="H141" s="65"/>
      <c r="I141" s="65"/>
    </row>
    <row r="142" spans="1:9" ht="24">
      <c r="A142" s="63">
        <v>76</v>
      </c>
      <c r="B142" s="64" t="s">
        <v>534</v>
      </c>
      <c r="C142" s="65" t="s">
        <v>525</v>
      </c>
      <c r="D142" s="66">
        <v>3000</v>
      </c>
      <c r="E142" s="66" t="s">
        <v>321</v>
      </c>
      <c r="F142" s="66">
        <v>3000</v>
      </c>
      <c r="G142" s="63" t="s">
        <v>371</v>
      </c>
      <c r="H142" s="65"/>
      <c r="I142" s="65"/>
    </row>
    <row r="143" spans="1:9" ht="24">
      <c r="A143" s="63">
        <v>77</v>
      </c>
      <c r="B143" s="64" t="s">
        <v>535</v>
      </c>
      <c r="C143" s="65" t="s">
        <v>525</v>
      </c>
      <c r="D143" s="66">
        <v>3000</v>
      </c>
      <c r="E143" s="66" t="s">
        <v>321</v>
      </c>
      <c r="F143" s="66">
        <v>3000</v>
      </c>
      <c r="G143" s="63" t="s">
        <v>494</v>
      </c>
      <c r="H143" s="65"/>
      <c r="I143" s="65"/>
    </row>
    <row r="144" spans="1:9" ht="24">
      <c r="A144" s="63">
        <v>78</v>
      </c>
      <c r="B144" s="64" t="s">
        <v>536</v>
      </c>
      <c r="C144" s="65" t="s">
        <v>525</v>
      </c>
      <c r="D144" s="66">
        <v>4060</v>
      </c>
      <c r="E144" s="66" t="s">
        <v>537</v>
      </c>
      <c r="F144" s="66">
        <v>20300</v>
      </c>
      <c r="G144" s="63" t="s">
        <v>316</v>
      </c>
      <c r="H144" s="65"/>
      <c r="I144" s="65"/>
    </row>
    <row r="145" spans="1:9" ht="24">
      <c r="A145" s="63">
        <v>79</v>
      </c>
      <c r="B145" s="64" t="s">
        <v>538</v>
      </c>
      <c r="C145" s="65" t="s">
        <v>525</v>
      </c>
      <c r="D145" s="66">
        <v>4000</v>
      </c>
      <c r="E145" s="66" t="s">
        <v>321</v>
      </c>
      <c r="F145" s="66">
        <v>4000</v>
      </c>
      <c r="G145" s="63" t="s">
        <v>414</v>
      </c>
      <c r="H145" s="65"/>
      <c r="I145" s="65"/>
    </row>
    <row r="146" spans="1:9" ht="24">
      <c r="A146" s="63">
        <v>80</v>
      </c>
      <c r="B146" s="64" t="s">
        <v>539</v>
      </c>
      <c r="C146" s="65" t="s">
        <v>525</v>
      </c>
      <c r="D146" s="66">
        <v>4000</v>
      </c>
      <c r="E146" s="66" t="s">
        <v>321</v>
      </c>
      <c r="F146" s="66">
        <v>4000</v>
      </c>
      <c r="G146" s="85" t="s">
        <v>494</v>
      </c>
      <c r="H146" s="65"/>
      <c r="I146" s="65"/>
    </row>
    <row r="147" spans="1:9" ht="24">
      <c r="A147" s="63">
        <v>81</v>
      </c>
      <c r="B147" s="64" t="s">
        <v>958</v>
      </c>
      <c r="C147" s="65" t="s">
        <v>525</v>
      </c>
      <c r="D147" s="66">
        <v>6000</v>
      </c>
      <c r="E147" s="66" t="s">
        <v>527</v>
      </c>
      <c r="F147" s="66">
        <v>24000</v>
      </c>
      <c r="G147" s="63" t="s">
        <v>414</v>
      </c>
      <c r="H147" s="65"/>
      <c r="I147" s="65"/>
    </row>
    <row r="148" spans="1:9" ht="24">
      <c r="A148" s="63">
        <v>82</v>
      </c>
      <c r="B148" s="64" t="s">
        <v>959</v>
      </c>
      <c r="C148" s="65" t="s">
        <v>525</v>
      </c>
      <c r="D148" s="66">
        <v>5000</v>
      </c>
      <c r="E148" s="66" t="s">
        <v>410</v>
      </c>
      <c r="F148" s="66">
        <v>15000</v>
      </c>
      <c r="G148" s="63" t="s">
        <v>414</v>
      </c>
      <c r="H148" s="65"/>
      <c r="I148" s="65"/>
    </row>
    <row r="149" spans="1:9" ht="24">
      <c r="A149" s="63">
        <v>83</v>
      </c>
      <c r="B149" s="64" t="s">
        <v>1077</v>
      </c>
      <c r="C149" s="65" t="s">
        <v>525</v>
      </c>
      <c r="D149" s="66">
        <v>5000</v>
      </c>
      <c r="E149" s="66" t="s">
        <v>408</v>
      </c>
      <c r="F149" s="66">
        <v>10000</v>
      </c>
      <c r="G149" s="63" t="s">
        <v>342</v>
      </c>
      <c r="H149" s="65"/>
      <c r="I149" s="65"/>
    </row>
    <row r="150" spans="1:9" ht="24">
      <c r="A150" s="63">
        <v>84</v>
      </c>
      <c r="B150" s="64" t="s">
        <v>961</v>
      </c>
      <c r="C150" s="65" t="s">
        <v>525</v>
      </c>
      <c r="D150" s="66">
        <v>5000</v>
      </c>
      <c r="E150" s="66" t="s">
        <v>321</v>
      </c>
      <c r="F150" s="66">
        <v>5000</v>
      </c>
      <c r="G150" s="85" t="s">
        <v>445</v>
      </c>
      <c r="H150" s="65"/>
      <c r="I150" s="65"/>
    </row>
    <row r="151" spans="1:9" ht="24">
      <c r="A151" s="63">
        <v>85</v>
      </c>
      <c r="B151" s="64" t="s">
        <v>962</v>
      </c>
      <c r="C151" s="65" t="s">
        <v>525</v>
      </c>
      <c r="D151" s="66">
        <v>5000</v>
      </c>
      <c r="E151" s="66" t="s">
        <v>321</v>
      </c>
      <c r="F151" s="66">
        <v>5000</v>
      </c>
      <c r="G151" s="85" t="s">
        <v>445</v>
      </c>
      <c r="H151" s="65"/>
      <c r="I151" s="65"/>
    </row>
    <row r="152" spans="1:9" ht="24">
      <c r="A152" s="63">
        <v>86</v>
      </c>
      <c r="B152" s="64" t="s">
        <v>540</v>
      </c>
      <c r="C152" s="65" t="s">
        <v>541</v>
      </c>
      <c r="D152" s="66">
        <v>1500</v>
      </c>
      <c r="E152" s="66" t="s">
        <v>333</v>
      </c>
      <c r="F152" s="66">
        <v>1500</v>
      </c>
      <c r="G152" s="63" t="s">
        <v>316</v>
      </c>
      <c r="H152" s="65"/>
      <c r="I152" s="65"/>
    </row>
    <row r="153" spans="1:9" ht="24">
      <c r="A153" s="63">
        <v>87</v>
      </c>
      <c r="B153" s="64" t="s">
        <v>542</v>
      </c>
      <c r="C153" s="65" t="s">
        <v>543</v>
      </c>
      <c r="D153" s="66">
        <v>1800</v>
      </c>
      <c r="E153" s="66" t="s">
        <v>333</v>
      </c>
      <c r="F153" s="66">
        <v>1800</v>
      </c>
      <c r="G153" s="63" t="s">
        <v>316</v>
      </c>
      <c r="H153" s="65"/>
      <c r="I153" s="65"/>
    </row>
    <row r="154" spans="1:9" ht="24">
      <c r="A154" s="63">
        <v>88</v>
      </c>
      <c r="B154" s="64" t="s">
        <v>328</v>
      </c>
      <c r="C154" s="65" t="s">
        <v>544</v>
      </c>
      <c r="D154" s="66">
        <v>8600</v>
      </c>
      <c r="E154" s="66" t="s">
        <v>386</v>
      </c>
      <c r="F154" s="66">
        <v>8600</v>
      </c>
      <c r="G154" s="63" t="s">
        <v>414</v>
      </c>
      <c r="H154" s="65"/>
      <c r="I154" s="65"/>
    </row>
    <row r="155" spans="1:9" ht="24">
      <c r="A155" s="63">
        <v>89</v>
      </c>
      <c r="B155" s="64" t="s">
        <v>545</v>
      </c>
      <c r="C155" s="65" t="s">
        <v>546</v>
      </c>
      <c r="D155" s="66">
        <v>0</v>
      </c>
      <c r="E155" s="66" t="s">
        <v>386</v>
      </c>
      <c r="F155" s="66">
        <v>0</v>
      </c>
      <c r="G155" s="63" t="s">
        <v>316</v>
      </c>
      <c r="H155" s="65" t="s">
        <v>547</v>
      </c>
      <c r="I155" s="65" t="s">
        <v>548</v>
      </c>
    </row>
    <row r="156" spans="1:9" ht="24">
      <c r="A156" s="63">
        <v>90</v>
      </c>
      <c r="B156" s="64" t="s">
        <v>549</v>
      </c>
      <c r="C156" s="65" t="s">
        <v>546</v>
      </c>
      <c r="D156" s="66">
        <v>32568</v>
      </c>
      <c r="E156" s="66" t="s">
        <v>386</v>
      </c>
      <c r="F156" s="66">
        <v>32568</v>
      </c>
      <c r="G156" s="63" t="s">
        <v>316</v>
      </c>
      <c r="H156" s="77"/>
      <c r="I156" s="65"/>
    </row>
    <row r="157" spans="1:9" ht="24">
      <c r="A157" s="63">
        <v>91</v>
      </c>
      <c r="B157" s="64" t="s">
        <v>550</v>
      </c>
      <c r="C157" s="65" t="s">
        <v>546</v>
      </c>
      <c r="D157" s="66">
        <v>41456</v>
      </c>
      <c r="E157" s="66" t="s">
        <v>386</v>
      </c>
      <c r="F157" s="66">
        <v>41456</v>
      </c>
      <c r="G157" s="63" t="s">
        <v>316</v>
      </c>
      <c r="H157" s="77"/>
      <c r="I157" s="65"/>
    </row>
    <row r="158" spans="1:9" ht="24">
      <c r="A158" s="63">
        <v>92</v>
      </c>
      <c r="B158" s="64" t="s">
        <v>551</v>
      </c>
      <c r="C158" s="65" t="s">
        <v>546</v>
      </c>
      <c r="D158" s="66">
        <v>43042</v>
      </c>
      <c r="E158" s="66" t="s">
        <v>386</v>
      </c>
      <c r="F158" s="66">
        <v>39042</v>
      </c>
      <c r="G158" s="63" t="s">
        <v>316</v>
      </c>
      <c r="H158" s="65"/>
      <c r="I158" s="65"/>
    </row>
    <row r="159" spans="1:9" ht="24">
      <c r="A159" s="63">
        <v>93</v>
      </c>
      <c r="B159" s="64" t="s">
        <v>552</v>
      </c>
      <c r="C159" s="65" t="s">
        <v>546</v>
      </c>
      <c r="D159" s="66">
        <v>43200</v>
      </c>
      <c r="E159" s="66" t="s">
        <v>386</v>
      </c>
      <c r="F159" s="66">
        <v>39200</v>
      </c>
      <c r="G159" s="63" t="s">
        <v>316</v>
      </c>
      <c r="H159" s="65"/>
      <c r="I159" s="65"/>
    </row>
    <row r="160" spans="1:9" ht="24">
      <c r="A160" s="63">
        <v>94</v>
      </c>
      <c r="B160" s="64" t="s">
        <v>553</v>
      </c>
      <c r="C160" s="65" t="s">
        <v>546</v>
      </c>
      <c r="D160" s="66">
        <v>45000</v>
      </c>
      <c r="E160" s="66" t="s">
        <v>386</v>
      </c>
      <c r="F160" s="66">
        <v>45000</v>
      </c>
      <c r="G160" s="63" t="s">
        <v>414</v>
      </c>
      <c r="H160" s="65"/>
      <c r="I160" s="65"/>
    </row>
    <row r="161" spans="1:9" ht="24">
      <c r="A161" s="63">
        <v>95</v>
      </c>
      <c r="B161" s="64" t="s">
        <v>554</v>
      </c>
      <c r="C161" s="65" t="s">
        <v>546</v>
      </c>
      <c r="D161" s="66">
        <v>39500</v>
      </c>
      <c r="E161" s="66" t="s">
        <v>386</v>
      </c>
      <c r="F161" s="66">
        <v>39500</v>
      </c>
      <c r="G161" s="63" t="s">
        <v>316</v>
      </c>
      <c r="H161" s="65"/>
      <c r="I161" s="65"/>
    </row>
    <row r="162" spans="1:9" ht="24">
      <c r="A162" s="63">
        <v>96</v>
      </c>
      <c r="B162" s="64" t="s">
        <v>555</v>
      </c>
      <c r="C162" s="65" t="s">
        <v>546</v>
      </c>
      <c r="D162" s="66">
        <v>42611</v>
      </c>
      <c r="E162" s="66" t="s">
        <v>390</v>
      </c>
      <c r="F162" s="66">
        <v>42611</v>
      </c>
      <c r="G162" s="63" t="s">
        <v>445</v>
      </c>
      <c r="H162" s="65"/>
      <c r="I162" s="65"/>
    </row>
    <row r="163" spans="1:9" ht="24">
      <c r="A163" s="63">
        <v>97</v>
      </c>
      <c r="B163" s="64" t="s">
        <v>556</v>
      </c>
      <c r="C163" s="65" t="s">
        <v>546</v>
      </c>
      <c r="D163" s="66">
        <v>39900</v>
      </c>
      <c r="E163" s="66" t="s">
        <v>390</v>
      </c>
      <c r="F163" s="66">
        <v>39900</v>
      </c>
      <c r="G163" s="63" t="s">
        <v>342</v>
      </c>
      <c r="H163" s="65"/>
      <c r="I163" s="65"/>
    </row>
    <row r="164" spans="1:9" ht="24">
      <c r="A164" s="63">
        <v>98</v>
      </c>
      <c r="B164" s="64" t="s">
        <v>557</v>
      </c>
      <c r="C164" s="65" t="s">
        <v>546</v>
      </c>
      <c r="D164" s="66">
        <v>35000</v>
      </c>
      <c r="E164" s="66" t="s">
        <v>390</v>
      </c>
      <c r="F164" s="66">
        <v>35000</v>
      </c>
      <c r="G164" s="63" t="s">
        <v>371</v>
      </c>
      <c r="H164" s="65"/>
      <c r="I164" s="65"/>
    </row>
    <row r="165" spans="1:9" ht="24">
      <c r="A165" s="63">
        <v>99</v>
      </c>
      <c r="B165" s="64" t="s">
        <v>558</v>
      </c>
      <c r="C165" s="65" t="s">
        <v>546</v>
      </c>
      <c r="D165" s="66">
        <v>35000</v>
      </c>
      <c r="E165" s="66" t="s">
        <v>390</v>
      </c>
      <c r="F165" s="66">
        <v>35000</v>
      </c>
      <c r="G165" s="63" t="s">
        <v>494</v>
      </c>
      <c r="H165" s="65"/>
      <c r="I165" s="65"/>
    </row>
    <row r="166" spans="1:9" ht="24">
      <c r="A166" s="63">
        <v>100</v>
      </c>
      <c r="B166" s="64" t="s">
        <v>559</v>
      </c>
      <c r="C166" s="65" t="s">
        <v>560</v>
      </c>
      <c r="D166" s="66">
        <v>17500</v>
      </c>
      <c r="E166" s="66" t="s">
        <v>386</v>
      </c>
      <c r="F166" s="66">
        <v>17500</v>
      </c>
      <c r="G166" s="63" t="s">
        <v>342</v>
      </c>
      <c r="H166" s="65"/>
      <c r="I166" s="65"/>
    </row>
    <row r="167" spans="1:10" ht="24">
      <c r="A167" s="63">
        <v>101</v>
      </c>
      <c r="B167" s="78" t="s">
        <v>561</v>
      </c>
      <c r="C167" s="78" t="s">
        <v>562</v>
      </c>
      <c r="D167" s="79">
        <v>9000</v>
      </c>
      <c r="E167" s="79" t="s">
        <v>386</v>
      </c>
      <c r="F167" s="5">
        <v>9000</v>
      </c>
      <c r="G167" s="78" t="s">
        <v>342</v>
      </c>
      <c r="H167" s="54"/>
      <c r="I167" s="78"/>
      <c r="J167" s="61"/>
    </row>
    <row r="168" spans="1:10" ht="24">
      <c r="A168" s="63">
        <v>102</v>
      </c>
      <c r="B168" s="78" t="s">
        <v>563</v>
      </c>
      <c r="C168" s="78" t="s">
        <v>562</v>
      </c>
      <c r="D168" s="79">
        <v>8990</v>
      </c>
      <c r="E168" s="79" t="s">
        <v>386</v>
      </c>
      <c r="F168" s="5">
        <v>8990</v>
      </c>
      <c r="G168" s="78" t="s">
        <v>445</v>
      </c>
      <c r="H168" s="54"/>
      <c r="I168" s="78"/>
      <c r="J168" s="61"/>
    </row>
    <row r="169" spans="1:10" ht="24">
      <c r="A169" s="63">
        <v>103</v>
      </c>
      <c r="B169" s="78" t="s">
        <v>651</v>
      </c>
      <c r="C169" s="78" t="s">
        <v>562</v>
      </c>
      <c r="D169" s="79">
        <v>3600</v>
      </c>
      <c r="E169" s="79" t="s">
        <v>386</v>
      </c>
      <c r="F169" s="5">
        <v>3600</v>
      </c>
      <c r="G169" s="78" t="s">
        <v>316</v>
      </c>
      <c r="H169" s="54"/>
      <c r="I169" s="78"/>
      <c r="J169" s="61"/>
    </row>
    <row r="170" spans="1:9" ht="24">
      <c r="A170" s="63">
        <v>104</v>
      </c>
      <c r="B170" s="64" t="s">
        <v>564</v>
      </c>
      <c r="C170" s="65" t="s">
        <v>565</v>
      </c>
      <c r="D170" s="66">
        <v>97000</v>
      </c>
      <c r="E170" s="66" t="s">
        <v>386</v>
      </c>
      <c r="F170" s="66">
        <v>97000</v>
      </c>
      <c r="G170" s="63" t="s">
        <v>316</v>
      </c>
      <c r="H170" s="65"/>
      <c r="I170" s="65"/>
    </row>
    <row r="171" spans="1:9" ht="24">
      <c r="A171" s="63">
        <v>105</v>
      </c>
      <c r="B171" s="64" t="s">
        <v>566</v>
      </c>
      <c r="C171" s="65" t="s">
        <v>565</v>
      </c>
      <c r="D171" s="66">
        <v>98000</v>
      </c>
      <c r="E171" s="66" t="s">
        <v>386</v>
      </c>
      <c r="F171" s="66">
        <v>98000</v>
      </c>
      <c r="G171" s="63" t="s">
        <v>414</v>
      </c>
      <c r="H171" s="65"/>
      <c r="I171" s="65"/>
    </row>
    <row r="172" spans="1:9" ht="24">
      <c r="A172" s="63">
        <v>106</v>
      </c>
      <c r="B172" s="64" t="s">
        <v>567</v>
      </c>
      <c r="C172" s="65" t="s">
        <v>568</v>
      </c>
      <c r="D172" s="66">
        <v>50000</v>
      </c>
      <c r="E172" s="66" t="s">
        <v>386</v>
      </c>
      <c r="F172" s="66">
        <v>50000</v>
      </c>
      <c r="G172" s="63" t="s">
        <v>316</v>
      </c>
      <c r="H172" s="65"/>
      <c r="I172" s="65"/>
    </row>
    <row r="173" spans="1:9" ht="24">
      <c r="A173" s="63">
        <v>107</v>
      </c>
      <c r="B173" s="64" t="s">
        <v>569</v>
      </c>
      <c r="C173" s="65" t="s">
        <v>570</v>
      </c>
      <c r="D173" s="66">
        <v>33000</v>
      </c>
      <c r="E173" s="66" t="s">
        <v>571</v>
      </c>
      <c r="F173" s="66">
        <v>66000</v>
      </c>
      <c r="G173" s="63" t="s">
        <v>316</v>
      </c>
      <c r="H173" s="65"/>
      <c r="I173" s="65"/>
    </row>
    <row r="174" spans="1:9" ht="24">
      <c r="A174" s="63">
        <v>108</v>
      </c>
      <c r="B174" s="64" t="s">
        <v>572</v>
      </c>
      <c r="C174" s="65" t="s">
        <v>570</v>
      </c>
      <c r="D174" s="66">
        <v>27500</v>
      </c>
      <c r="E174" s="66" t="s">
        <v>386</v>
      </c>
      <c r="F174" s="66">
        <v>27500</v>
      </c>
      <c r="G174" s="63" t="s">
        <v>316</v>
      </c>
      <c r="H174" s="65"/>
      <c r="I174" s="65"/>
    </row>
    <row r="175" spans="1:9" ht="24">
      <c r="A175" s="63">
        <v>109</v>
      </c>
      <c r="B175" s="64" t="s">
        <v>573</v>
      </c>
      <c r="C175" s="65" t="s">
        <v>570</v>
      </c>
      <c r="D175" s="66">
        <v>42000</v>
      </c>
      <c r="E175" s="66" t="s">
        <v>574</v>
      </c>
      <c r="F175" s="66">
        <f>D175*11</f>
        <v>462000</v>
      </c>
      <c r="G175" s="63" t="s">
        <v>316</v>
      </c>
      <c r="H175" s="65"/>
      <c r="I175" s="65"/>
    </row>
    <row r="176" spans="1:9" ht="24">
      <c r="A176" s="63">
        <v>110</v>
      </c>
      <c r="B176" s="64" t="s">
        <v>575</v>
      </c>
      <c r="C176" s="65" t="s">
        <v>570</v>
      </c>
      <c r="D176" s="66">
        <f>61000/2</f>
        <v>30500</v>
      </c>
      <c r="E176" s="66" t="s">
        <v>571</v>
      </c>
      <c r="F176" s="66">
        <v>61000</v>
      </c>
      <c r="G176" s="63" t="s">
        <v>316</v>
      </c>
      <c r="H176" s="65"/>
      <c r="I176" s="65"/>
    </row>
    <row r="177" spans="1:9" ht="24">
      <c r="A177" s="63">
        <v>111</v>
      </c>
      <c r="B177" s="64" t="s">
        <v>576</v>
      </c>
      <c r="C177" s="65" t="s">
        <v>570</v>
      </c>
      <c r="D177" s="66">
        <v>25000</v>
      </c>
      <c r="E177" s="66" t="s">
        <v>390</v>
      </c>
      <c r="F177" s="66">
        <v>25000</v>
      </c>
      <c r="G177" s="63" t="s">
        <v>316</v>
      </c>
      <c r="H177" s="65"/>
      <c r="I177" s="65"/>
    </row>
    <row r="178" spans="1:9" ht="24">
      <c r="A178" s="63">
        <v>112</v>
      </c>
      <c r="B178" s="64" t="s">
        <v>577</v>
      </c>
      <c r="C178" s="65" t="s">
        <v>570</v>
      </c>
      <c r="D178" s="66">
        <v>33000</v>
      </c>
      <c r="E178" s="66" t="s">
        <v>578</v>
      </c>
      <c r="F178" s="66">
        <f>D178*6</f>
        <v>198000</v>
      </c>
      <c r="G178" s="63" t="s">
        <v>316</v>
      </c>
      <c r="H178" s="65"/>
      <c r="I178" s="65"/>
    </row>
    <row r="179" spans="1:9" ht="24">
      <c r="A179" s="63">
        <v>113</v>
      </c>
      <c r="B179" s="64" t="s">
        <v>579</v>
      </c>
      <c r="C179" s="65" t="s">
        <v>570</v>
      </c>
      <c r="D179" s="66">
        <v>44500</v>
      </c>
      <c r="E179" s="66" t="s">
        <v>386</v>
      </c>
      <c r="F179" s="66">
        <v>44500</v>
      </c>
      <c r="G179" s="63" t="s">
        <v>342</v>
      </c>
      <c r="H179" s="65"/>
      <c r="I179" s="65"/>
    </row>
    <row r="180" spans="1:9" ht="24">
      <c r="A180" s="63">
        <v>114</v>
      </c>
      <c r="B180" s="64" t="s">
        <v>580</v>
      </c>
      <c r="C180" s="65" t="s">
        <v>581</v>
      </c>
      <c r="D180" s="66">
        <v>3584.5</v>
      </c>
      <c r="E180" s="66" t="s">
        <v>386</v>
      </c>
      <c r="F180" s="66">
        <v>3584.5</v>
      </c>
      <c r="G180" s="63" t="s">
        <v>316</v>
      </c>
      <c r="H180" s="65"/>
      <c r="I180" s="65"/>
    </row>
    <row r="181" spans="1:9" ht="24">
      <c r="A181" s="63">
        <v>115</v>
      </c>
      <c r="B181" s="64" t="s">
        <v>582</v>
      </c>
      <c r="C181" s="65" t="s">
        <v>581</v>
      </c>
      <c r="D181" s="66">
        <v>40000</v>
      </c>
      <c r="E181" s="66" t="s">
        <v>583</v>
      </c>
      <c r="F181" s="66">
        <v>40000</v>
      </c>
      <c r="G181" s="63" t="s">
        <v>316</v>
      </c>
      <c r="H181" s="65"/>
      <c r="I181" s="65"/>
    </row>
    <row r="182" spans="1:9" ht="24">
      <c r="A182" s="63">
        <v>116</v>
      </c>
      <c r="B182" s="64" t="s">
        <v>584</v>
      </c>
      <c r="C182" s="65" t="s">
        <v>585</v>
      </c>
      <c r="D182" s="66">
        <v>18000</v>
      </c>
      <c r="E182" s="66" t="s">
        <v>386</v>
      </c>
      <c r="F182" s="66">
        <v>18000</v>
      </c>
      <c r="G182" s="63" t="s">
        <v>316</v>
      </c>
      <c r="H182" s="65"/>
      <c r="I182" s="65"/>
    </row>
    <row r="183" spans="1:9" ht="24">
      <c r="A183" s="63">
        <v>117</v>
      </c>
      <c r="B183" s="64" t="s">
        <v>586</v>
      </c>
      <c r="C183" s="65" t="s">
        <v>587</v>
      </c>
      <c r="D183" s="66">
        <v>15000</v>
      </c>
      <c r="E183" s="66" t="s">
        <v>588</v>
      </c>
      <c r="F183" s="66">
        <v>15000</v>
      </c>
      <c r="G183" s="63" t="s">
        <v>414</v>
      </c>
      <c r="H183" s="65"/>
      <c r="I183" s="65"/>
    </row>
    <row r="184" spans="1:9" ht="24">
      <c r="A184" s="63">
        <v>118</v>
      </c>
      <c r="B184" s="80" t="s">
        <v>589</v>
      </c>
      <c r="C184" s="65" t="s">
        <v>590</v>
      </c>
      <c r="D184" s="66">
        <v>9800</v>
      </c>
      <c r="E184" s="66" t="s">
        <v>591</v>
      </c>
      <c r="F184" s="66">
        <v>9800</v>
      </c>
      <c r="G184" s="63" t="s">
        <v>316</v>
      </c>
      <c r="H184" s="65"/>
      <c r="I184" s="65"/>
    </row>
    <row r="185" spans="1:9" ht="24">
      <c r="A185" s="63">
        <v>119</v>
      </c>
      <c r="B185" s="64" t="s">
        <v>592</v>
      </c>
      <c r="C185" s="65" t="s">
        <v>593</v>
      </c>
      <c r="D185" s="66">
        <v>21000</v>
      </c>
      <c r="E185" s="66" t="s">
        <v>333</v>
      </c>
      <c r="F185" s="66">
        <v>21000</v>
      </c>
      <c r="G185" s="63" t="s">
        <v>316</v>
      </c>
      <c r="H185" s="65"/>
      <c r="I185" s="65"/>
    </row>
    <row r="186" spans="1:9" ht="24">
      <c r="A186" s="63">
        <v>120</v>
      </c>
      <c r="B186" s="64" t="s">
        <v>594</v>
      </c>
      <c r="C186" s="65" t="s">
        <v>595</v>
      </c>
      <c r="D186" s="66">
        <v>89900</v>
      </c>
      <c r="E186" s="66" t="s">
        <v>333</v>
      </c>
      <c r="F186" s="66">
        <v>89900</v>
      </c>
      <c r="G186" s="63" t="s">
        <v>316</v>
      </c>
      <c r="H186" s="65"/>
      <c r="I186" s="65"/>
    </row>
    <row r="187" spans="1:9" ht="24">
      <c r="A187" s="63">
        <v>121</v>
      </c>
      <c r="B187" s="64" t="s">
        <v>596</v>
      </c>
      <c r="C187" s="65" t="s">
        <v>597</v>
      </c>
      <c r="D187" s="66">
        <v>10300</v>
      </c>
      <c r="E187" s="66" t="s">
        <v>386</v>
      </c>
      <c r="F187" s="66">
        <v>10300</v>
      </c>
      <c r="G187" s="63" t="s">
        <v>316</v>
      </c>
      <c r="H187" s="65"/>
      <c r="I187" s="65"/>
    </row>
    <row r="188" spans="1:9" ht="24">
      <c r="A188" s="63">
        <v>122</v>
      </c>
      <c r="B188" s="64" t="s">
        <v>598</v>
      </c>
      <c r="C188" s="65" t="s">
        <v>599</v>
      </c>
      <c r="D188" s="66">
        <v>91000</v>
      </c>
      <c r="E188" s="66" t="s">
        <v>386</v>
      </c>
      <c r="F188" s="66">
        <v>91000</v>
      </c>
      <c r="G188" s="63" t="s">
        <v>316</v>
      </c>
      <c r="H188" s="65"/>
      <c r="I188" s="65"/>
    </row>
    <row r="189" spans="1:10" ht="24">
      <c r="A189" s="63">
        <v>123</v>
      </c>
      <c r="B189" s="64" t="s">
        <v>600</v>
      </c>
      <c r="C189" s="65" t="s">
        <v>601</v>
      </c>
      <c r="D189" s="66">
        <v>22890</v>
      </c>
      <c r="E189" s="66" t="s">
        <v>417</v>
      </c>
      <c r="F189" s="66">
        <v>22890</v>
      </c>
      <c r="G189" s="63" t="s">
        <v>316</v>
      </c>
      <c r="H189" s="65"/>
      <c r="I189" s="65"/>
      <c r="J189" s="61"/>
    </row>
    <row r="190" spans="1:9" ht="24">
      <c r="A190" s="63">
        <v>124</v>
      </c>
      <c r="B190" s="64" t="s">
        <v>602</v>
      </c>
      <c r="C190" s="65" t="s">
        <v>601</v>
      </c>
      <c r="D190" s="66">
        <v>6190</v>
      </c>
      <c r="E190" s="66" t="s">
        <v>417</v>
      </c>
      <c r="F190" s="66">
        <v>6190</v>
      </c>
      <c r="G190" s="63" t="s">
        <v>342</v>
      </c>
      <c r="H190" s="65"/>
      <c r="I190" s="65"/>
    </row>
    <row r="191" spans="1:9" ht="24">
      <c r="A191" s="63">
        <v>125</v>
      </c>
      <c r="B191" s="64" t="s">
        <v>603</v>
      </c>
      <c r="C191" s="65" t="s">
        <v>601</v>
      </c>
      <c r="D191" s="66">
        <v>9990</v>
      </c>
      <c r="E191" s="66" t="s">
        <v>417</v>
      </c>
      <c r="F191" s="66">
        <v>9990</v>
      </c>
      <c r="G191" s="63" t="s">
        <v>316</v>
      </c>
      <c r="H191" s="65"/>
      <c r="I191" s="65"/>
    </row>
    <row r="192" spans="1:9" ht="24">
      <c r="A192" s="63">
        <v>126</v>
      </c>
      <c r="B192" s="64" t="s">
        <v>604</v>
      </c>
      <c r="C192" s="65" t="s">
        <v>605</v>
      </c>
      <c r="D192" s="66" t="s">
        <v>460</v>
      </c>
      <c r="E192" s="66" t="s">
        <v>386</v>
      </c>
      <c r="F192" s="66" t="s">
        <v>606</v>
      </c>
      <c r="G192" s="63" t="s">
        <v>316</v>
      </c>
      <c r="H192" s="65"/>
      <c r="I192" s="65"/>
    </row>
    <row r="193" spans="1:9" ht="24">
      <c r="A193" s="63">
        <v>127</v>
      </c>
      <c r="B193" s="64" t="s">
        <v>607</v>
      </c>
      <c r="C193" s="65" t="s">
        <v>605</v>
      </c>
      <c r="D193" s="66">
        <v>12000</v>
      </c>
      <c r="E193" s="66" t="s">
        <v>386</v>
      </c>
      <c r="F193" s="66">
        <v>12000</v>
      </c>
      <c r="G193" s="63" t="s">
        <v>342</v>
      </c>
      <c r="H193" s="65"/>
      <c r="I193" s="65"/>
    </row>
    <row r="194" spans="1:9" ht="24">
      <c r="A194" s="63">
        <v>128</v>
      </c>
      <c r="B194" s="64" t="s">
        <v>608</v>
      </c>
      <c r="C194" s="65" t="s">
        <v>609</v>
      </c>
      <c r="D194" s="66">
        <v>13000</v>
      </c>
      <c r="E194" s="66" t="s">
        <v>386</v>
      </c>
      <c r="F194" s="66">
        <v>13000</v>
      </c>
      <c r="G194" s="63" t="s">
        <v>414</v>
      </c>
      <c r="H194" s="65"/>
      <c r="I194" s="65"/>
    </row>
    <row r="195" spans="1:9" ht="24">
      <c r="A195" s="63">
        <v>129</v>
      </c>
      <c r="B195" s="64" t="s">
        <v>610</v>
      </c>
      <c r="C195" s="65" t="s">
        <v>609</v>
      </c>
      <c r="D195" s="66">
        <v>13000</v>
      </c>
      <c r="E195" s="66" t="s">
        <v>386</v>
      </c>
      <c r="F195" s="66">
        <v>13000</v>
      </c>
      <c r="G195" s="63" t="s">
        <v>342</v>
      </c>
      <c r="H195" s="65"/>
      <c r="I195" s="65"/>
    </row>
    <row r="196" spans="1:9" ht="24">
      <c r="A196" s="63">
        <v>130</v>
      </c>
      <c r="B196" s="64" t="s">
        <v>611</v>
      </c>
      <c r="C196" s="65" t="s">
        <v>612</v>
      </c>
      <c r="D196" s="66">
        <v>26000</v>
      </c>
      <c r="E196" s="66" t="s">
        <v>386</v>
      </c>
      <c r="F196" s="66">
        <v>26000</v>
      </c>
      <c r="G196" s="63" t="s">
        <v>613</v>
      </c>
      <c r="H196" s="65"/>
      <c r="I196" s="65"/>
    </row>
    <row r="197" spans="1:9" ht="24">
      <c r="A197" s="63">
        <v>131</v>
      </c>
      <c r="B197" s="64" t="s">
        <v>614</v>
      </c>
      <c r="C197" s="65" t="s">
        <v>615</v>
      </c>
      <c r="D197" s="66">
        <v>52200</v>
      </c>
      <c r="E197" s="66" t="s">
        <v>333</v>
      </c>
      <c r="F197" s="66">
        <v>52200</v>
      </c>
      <c r="G197" s="63" t="s">
        <v>316</v>
      </c>
      <c r="H197" s="65"/>
      <c r="I197" s="65"/>
    </row>
    <row r="198" spans="1:9" ht="24">
      <c r="A198" s="63">
        <v>132</v>
      </c>
      <c r="B198" s="64" t="s">
        <v>616</v>
      </c>
      <c r="C198" s="65" t="s">
        <v>615</v>
      </c>
      <c r="D198" s="66">
        <v>98200</v>
      </c>
      <c r="E198" s="66" t="s">
        <v>617</v>
      </c>
      <c r="F198" s="66">
        <v>98200</v>
      </c>
      <c r="G198" s="63" t="s">
        <v>316</v>
      </c>
      <c r="H198" s="65"/>
      <c r="I198" s="65"/>
    </row>
    <row r="199" spans="1:9" ht="24">
      <c r="A199" s="63">
        <v>133</v>
      </c>
      <c r="B199" s="64" t="s">
        <v>618</v>
      </c>
      <c r="C199" s="65" t="s">
        <v>619</v>
      </c>
      <c r="D199" s="66">
        <v>2600</v>
      </c>
      <c r="E199" s="66" t="s">
        <v>386</v>
      </c>
      <c r="F199" s="66">
        <v>2600</v>
      </c>
      <c r="G199" s="63" t="s">
        <v>342</v>
      </c>
      <c r="H199" s="65"/>
      <c r="I199" s="65"/>
    </row>
    <row r="200" spans="1:9" ht="24">
      <c r="A200" s="63">
        <v>134</v>
      </c>
      <c r="B200" s="64" t="s">
        <v>620</v>
      </c>
      <c r="C200" s="65" t="s">
        <v>621</v>
      </c>
      <c r="D200" s="66">
        <v>6259</v>
      </c>
      <c r="E200" s="66" t="s">
        <v>386</v>
      </c>
      <c r="F200" s="66">
        <v>6259</v>
      </c>
      <c r="G200" s="63" t="s">
        <v>316</v>
      </c>
      <c r="H200" s="65"/>
      <c r="I200" s="65"/>
    </row>
    <row r="201" spans="1:9" ht="24">
      <c r="A201" s="63">
        <v>135</v>
      </c>
      <c r="B201" s="64" t="s">
        <v>622</v>
      </c>
      <c r="C201" s="65" t="s">
        <v>621</v>
      </c>
      <c r="D201" s="66">
        <v>6150</v>
      </c>
      <c r="E201" s="66" t="s">
        <v>333</v>
      </c>
      <c r="F201" s="66">
        <v>6150</v>
      </c>
      <c r="G201" s="63" t="s">
        <v>316</v>
      </c>
      <c r="H201" s="65"/>
      <c r="I201" s="65"/>
    </row>
    <row r="202" spans="1:9" ht="24">
      <c r="A202" s="63">
        <v>136</v>
      </c>
      <c r="B202" s="64" t="s">
        <v>623</v>
      </c>
      <c r="C202" s="65" t="s">
        <v>624</v>
      </c>
      <c r="D202" s="66">
        <v>3500</v>
      </c>
      <c r="E202" s="66" t="s">
        <v>426</v>
      </c>
      <c r="F202" s="66">
        <v>7000</v>
      </c>
      <c r="G202" s="63" t="s">
        <v>316</v>
      </c>
      <c r="H202" s="65"/>
      <c r="I202" s="65"/>
    </row>
    <row r="203" spans="1:9" ht="24">
      <c r="A203" s="63">
        <v>137</v>
      </c>
      <c r="B203" s="64" t="s">
        <v>625</v>
      </c>
      <c r="C203" s="65" t="s">
        <v>626</v>
      </c>
      <c r="D203" s="66">
        <v>2500</v>
      </c>
      <c r="E203" s="66" t="s">
        <v>333</v>
      </c>
      <c r="F203" s="66">
        <v>2500</v>
      </c>
      <c r="G203" s="63" t="s">
        <v>316</v>
      </c>
      <c r="H203" s="65"/>
      <c r="I203" s="65"/>
    </row>
    <row r="204" spans="1:9" ht="24">
      <c r="A204" s="63">
        <v>138</v>
      </c>
      <c r="B204" s="64" t="s">
        <v>627</v>
      </c>
      <c r="C204" s="65" t="s">
        <v>628</v>
      </c>
      <c r="D204" s="66">
        <v>6900</v>
      </c>
      <c r="E204" s="66" t="s">
        <v>321</v>
      </c>
      <c r="F204" s="66">
        <v>6900</v>
      </c>
      <c r="G204" s="63" t="s">
        <v>316</v>
      </c>
      <c r="H204" s="65"/>
      <c r="I204" s="65"/>
    </row>
    <row r="205" spans="1:9" ht="24">
      <c r="A205" s="63">
        <v>139</v>
      </c>
      <c r="B205" s="64" t="s">
        <v>629</v>
      </c>
      <c r="C205" s="65" t="s">
        <v>630</v>
      </c>
      <c r="D205" s="66">
        <v>19000</v>
      </c>
      <c r="E205" s="66" t="s">
        <v>321</v>
      </c>
      <c r="F205" s="66">
        <v>19000</v>
      </c>
      <c r="G205" s="63" t="s">
        <v>316</v>
      </c>
      <c r="H205" s="65"/>
      <c r="I205" s="65"/>
    </row>
    <row r="206" spans="1:9" ht="24">
      <c r="A206" s="63">
        <v>140</v>
      </c>
      <c r="B206" s="64" t="s">
        <v>652</v>
      </c>
      <c r="C206" s="65" t="s">
        <v>1078</v>
      </c>
      <c r="D206" s="66">
        <v>6000</v>
      </c>
      <c r="E206" s="66" t="s">
        <v>321</v>
      </c>
      <c r="F206" s="66">
        <v>6000</v>
      </c>
      <c r="G206" s="63" t="s">
        <v>342</v>
      </c>
      <c r="H206" s="65"/>
      <c r="I206" s="65"/>
    </row>
    <row r="207" spans="1:9" ht="24">
      <c r="A207" s="63">
        <v>141</v>
      </c>
      <c r="B207" s="64" t="s">
        <v>631</v>
      </c>
      <c r="C207" s="65" t="s">
        <v>632</v>
      </c>
      <c r="D207" s="66">
        <v>3300</v>
      </c>
      <c r="E207" s="66" t="s">
        <v>333</v>
      </c>
      <c r="F207" s="66">
        <v>3300</v>
      </c>
      <c r="G207" s="63" t="s">
        <v>414</v>
      </c>
      <c r="H207" s="65"/>
      <c r="I207" s="65"/>
    </row>
    <row r="208" spans="1:9" ht="24">
      <c r="A208" s="63">
        <v>142</v>
      </c>
      <c r="B208" s="64" t="s">
        <v>633</v>
      </c>
      <c r="C208" s="65" t="s">
        <v>634</v>
      </c>
      <c r="D208" s="66">
        <v>11000</v>
      </c>
      <c r="E208" s="66" t="s">
        <v>321</v>
      </c>
      <c r="F208" s="66">
        <v>11000</v>
      </c>
      <c r="G208" s="63" t="s">
        <v>414</v>
      </c>
      <c r="H208" s="65"/>
      <c r="I208" s="65"/>
    </row>
    <row r="209" spans="1:9" ht="24">
      <c r="A209" s="63">
        <v>143</v>
      </c>
      <c r="B209" s="64" t="s">
        <v>635</v>
      </c>
      <c r="C209" s="65" t="s">
        <v>636</v>
      </c>
      <c r="D209" s="66">
        <v>23000</v>
      </c>
      <c r="E209" s="66" t="s">
        <v>637</v>
      </c>
      <c r="F209" s="66">
        <v>69000</v>
      </c>
      <c r="G209" s="63" t="s">
        <v>342</v>
      </c>
      <c r="H209" s="65"/>
      <c r="I209" s="65"/>
    </row>
    <row r="210" spans="1:9" ht="24">
      <c r="A210" s="63"/>
      <c r="B210" s="65"/>
      <c r="C210" s="67" t="s">
        <v>29</v>
      </c>
      <c r="D210" s="5"/>
      <c r="E210" s="5"/>
      <c r="F210" s="68">
        <f>SUM(F67:F209)</f>
        <v>3394316.5</v>
      </c>
      <c r="G210" s="67"/>
      <c r="H210" s="65"/>
      <c r="I210" s="65"/>
    </row>
    <row r="211" spans="1:9" ht="24">
      <c r="A211" s="63"/>
      <c r="B211" s="64"/>
      <c r="C211" s="67" t="s">
        <v>247</v>
      </c>
      <c r="D211" s="5"/>
      <c r="E211" s="5"/>
      <c r="F211" s="60">
        <f>F10+F28+F31+F36+F44+F51+F60+F64+F210</f>
        <v>33988936.5</v>
      </c>
      <c r="G211" s="77"/>
      <c r="H211" s="65"/>
      <c r="I211" s="65"/>
    </row>
    <row r="212" ht="24">
      <c r="A212" s="81"/>
    </row>
    <row r="213" ht="24">
      <c r="A213" s="81"/>
    </row>
    <row r="214" ht="24">
      <c r="A214" s="81"/>
    </row>
    <row r="215" ht="24">
      <c r="A215" s="81"/>
    </row>
    <row r="216" ht="24">
      <c r="A216" s="81"/>
    </row>
    <row r="217" ht="24">
      <c r="A217" s="81"/>
    </row>
    <row r="218" ht="24">
      <c r="A218" s="81"/>
    </row>
    <row r="219" ht="24">
      <c r="A219" s="81"/>
    </row>
    <row r="220" ht="24">
      <c r="A220" s="81"/>
    </row>
  </sheetData>
  <sheetProtection/>
  <mergeCells count="10"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I4:I5"/>
  </mergeCells>
  <printOptions/>
  <pageMargins left="0.35433070866141736" right="0" top="0.3937007874015748" bottom="0" header="0.5118110236220472" footer="0.5118110236220472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:J219"/>
  <sheetViews>
    <sheetView zoomScale="80" zoomScaleNormal="80" zoomScalePageLayoutView="0" workbookViewId="0" topLeftCell="A201">
      <selection activeCell="C108" sqref="C108"/>
    </sheetView>
  </sheetViews>
  <sheetFormatPr defaultColWidth="9.00390625" defaultRowHeight="14.25"/>
  <cols>
    <col min="1" max="1" width="9.00390625" style="84" customWidth="1"/>
    <col min="2" max="2" width="29.25390625" style="82" bestFit="1" customWidth="1"/>
    <col min="3" max="3" width="25.625" style="53" bestFit="1" customWidth="1"/>
    <col min="4" max="4" width="13.75390625" style="83" bestFit="1" customWidth="1"/>
    <col min="5" max="5" width="9.00390625" style="83" customWidth="1"/>
    <col min="6" max="6" width="13.75390625" style="83" bestFit="1" customWidth="1"/>
    <col min="7" max="7" width="19.125" style="101" bestFit="1" customWidth="1"/>
    <col min="8" max="8" width="12.00390625" style="53" bestFit="1" customWidth="1"/>
    <col min="9" max="9" width="12.50390625" style="53" bestFit="1" customWidth="1"/>
    <col min="10" max="16384" width="9.00390625" style="53" customWidth="1"/>
  </cols>
  <sheetData>
    <row r="2" spans="1:9" ht="24">
      <c r="A2" s="390" t="s">
        <v>304</v>
      </c>
      <c r="B2" s="390"/>
      <c r="C2" s="390"/>
      <c r="D2" s="390"/>
      <c r="E2" s="390"/>
      <c r="F2" s="390"/>
      <c r="G2" s="390"/>
      <c r="H2" s="390"/>
      <c r="I2" s="390"/>
    </row>
    <row r="3" spans="1:9" ht="24">
      <c r="A3" s="391" t="s">
        <v>638</v>
      </c>
      <c r="B3" s="391"/>
      <c r="C3" s="391"/>
      <c r="D3" s="391"/>
      <c r="E3" s="391"/>
      <c r="F3" s="391"/>
      <c r="G3" s="391"/>
      <c r="H3" s="391"/>
      <c r="I3" s="391"/>
    </row>
    <row r="4" spans="1:10" ht="24">
      <c r="A4" s="392" t="s">
        <v>305</v>
      </c>
      <c r="B4" s="392" t="s">
        <v>306</v>
      </c>
      <c r="C4" s="392" t="s">
        <v>11</v>
      </c>
      <c r="D4" s="394" t="s">
        <v>307</v>
      </c>
      <c r="E4" s="394" t="s">
        <v>308</v>
      </c>
      <c r="F4" s="396" t="s">
        <v>309</v>
      </c>
      <c r="G4" s="398" t="s">
        <v>310</v>
      </c>
      <c r="H4" s="54" t="s">
        <v>11</v>
      </c>
      <c r="I4" s="392" t="s">
        <v>274</v>
      </c>
      <c r="J4" s="55"/>
    </row>
    <row r="5" spans="1:10" ht="24">
      <c r="A5" s="393"/>
      <c r="B5" s="393"/>
      <c r="C5" s="393"/>
      <c r="D5" s="395"/>
      <c r="E5" s="395"/>
      <c r="F5" s="397"/>
      <c r="G5" s="399"/>
      <c r="H5" s="54" t="s">
        <v>311</v>
      </c>
      <c r="I5" s="393"/>
      <c r="J5" s="56"/>
    </row>
    <row r="6" spans="1:10" s="62" customFormat="1" ht="24">
      <c r="A6" s="57"/>
      <c r="B6" s="58" t="s">
        <v>277</v>
      </c>
      <c r="C6" s="58"/>
      <c r="D6" s="59"/>
      <c r="E6" s="59"/>
      <c r="F6" s="60"/>
      <c r="G6" s="94"/>
      <c r="H6" s="54"/>
      <c r="I6" s="58"/>
      <c r="J6" s="61"/>
    </row>
    <row r="7" spans="1:10" s="62" customFormat="1" ht="24">
      <c r="A7" s="57"/>
      <c r="B7" s="58" t="s">
        <v>312</v>
      </c>
      <c r="C7" s="58"/>
      <c r="D7" s="59"/>
      <c r="E7" s="59"/>
      <c r="F7" s="60"/>
      <c r="G7" s="94"/>
      <c r="H7" s="54"/>
      <c r="I7" s="58"/>
      <c r="J7" s="61"/>
    </row>
    <row r="8" spans="1:9" ht="24">
      <c r="A8" s="63">
        <v>1</v>
      </c>
      <c r="B8" s="64" t="s">
        <v>313</v>
      </c>
      <c r="C8" s="65" t="s">
        <v>314</v>
      </c>
      <c r="D8" s="66">
        <v>1914200</v>
      </c>
      <c r="E8" s="66" t="s">
        <v>315</v>
      </c>
      <c r="F8" s="66">
        <v>1914200</v>
      </c>
      <c r="G8" s="85" t="s">
        <v>316</v>
      </c>
      <c r="H8" s="65"/>
      <c r="I8" s="65"/>
    </row>
    <row r="9" spans="1:9" ht="24">
      <c r="A9" s="63"/>
      <c r="B9" s="64"/>
      <c r="C9" s="65" t="s">
        <v>317</v>
      </c>
      <c r="D9" s="66">
        <v>1081000</v>
      </c>
      <c r="E9" s="66"/>
      <c r="F9" s="66">
        <v>1081000</v>
      </c>
      <c r="G9" s="85"/>
      <c r="H9" s="65"/>
      <c r="I9" s="65"/>
    </row>
    <row r="10" spans="1:9" ht="24">
      <c r="A10" s="63"/>
      <c r="B10" s="64"/>
      <c r="C10" s="67" t="s">
        <v>29</v>
      </c>
      <c r="D10" s="66"/>
      <c r="E10" s="66"/>
      <c r="F10" s="68">
        <f>SUM(F8:F9)</f>
        <v>2995200</v>
      </c>
      <c r="G10" s="85"/>
      <c r="H10" s="65"/>
      <c r="I10" s="65"/>
    </row>
    <row r="11" spans="1:9" ht="24">
      <c r="A11" s="63"/>
      <c r="B11" s="58" t="s">
        <v>318</v>
      </c>
      <c r="C11" s="65"/>
      <c r="D11" s="66"/>
      <c r="E11" s="66"/>
      <c r="F11" s="66"/>
      <c r="G11" s="85"/>
      <c r="H11" s="65"/>
      <c r="I11" s="65"/>
    </row>
    <row r="12" spans="1:9" ht="24">
      <c r="A12" s="63">
        <v>1</v>
      </c>
      <c r="B12" s="64" t="s">
        <v>319</v>
      </c>
      <c r="C12" s="65" t="s">
        <v>320</v>
      </c>
      <c r="D12" s="66">
        <v>181000</v>
      </c>
      <c r="E12" s="66" t="s">
        <v>321</v>
      </c>
      <c r="F12" s="66">
        <v>181000</v>
      </c>
      <c r="G12" s="85" t="s">
        <v>316</v>
      </c>
      <c r="H12" s="65"/>
      <c r="I12" s="65"/>
    </row>
    <row r="13" spans="1:9" ht="24">
      <c r="A13" s="63">
        <v>2</v>
      </c>
      <c r="B13" s="64" t="s">
        <v>322</v>
      </c>
      <c r="C13" s="65" t="s">
        <v>323</v>
      </c>
      <c r="D13" s="66">
        <v>250000</v>
      </c>
      <c r="E13" s="66" t="s">
        <v>321</v>
      </c>
      <c r="F13" s="66">
        <v>250000</v>
      </c>
      <c r="G13" s="85" t="s">
        <v>316</v>
      </c>
      <c r="H13" s="65"/>
      <c r="I13" s="65"/>
    </row>
    <row r="14" spans="1:9" ht="24">
      <c r="A14" s="63">
        <v>3</v>
      </c>
      <c r="B14" s="64" t="s">
        <v>324</v>
      </c>
      <c r="C14" s="65" t="s">
        <v>325</v>
      </c>
      <c r="D14" s="66">
        <v>145080</v>
      </c>
      <c r="E14" s="66" t="s">
        <v>321</v>
      </c>
      <c r="F14" s="66">
        <v>145080</v>
      </c>
      <c r="G14" s="85" t="s">
        <v>316</v>
      </c>
      <c r="H14" s="65"/>
      <c r="I14" s="65"/>
    </row>
    <row r="15" spans="1:9" ht="24">
      <c r="A15" s="63">
        <v>4</v>
      </c>
      <c r="B15" s="64" t="s">
        <v>326</v>
      </c>
      <c r="C15" s="65" t="s">
        <v>327</v>
      </c>
      <c r="D15" s="66">
        <v>3672000</v>
      </c>
      <c r="E15" s="66" t="s">
        <v>321</v>
      </c>
      <c r="F15" s="66">
        <v>3672000</v>
      </c>
      <c r="G15" s="85" t="s">
        <v>316</v>
      </c>
      <c r="H15" s="65"/>
      <c r="I15" s="65"/>
    </row>
    <row r="16" spans="1:9" ht="24">
      <c r="A16" s="63">
        <v>5</v>
      </c>
      <c r="B16" s="64" t="s">
        <v>328</v>
      </c>
      <c r="C16" s="65" t="s">
        <v>329</v>
      </c>
      <c r="D16" s="66">
        <v>5700</v>
      </c>
      <c r="E16" s="66" t="s">
        <v>330</v>
      </c>
      <c r="F16" s="66">
        <v>5700</v>
      </c>
      <c r="G16" s="85" t="s">
        <v>316</v>
      </c>
      <c r="H16" s="65"/>
      <c r="I16" s="65"/>
    </row>
    <row r="17" spans="1:9" ht="24">
      <c r="A17" s="63">
        <v>6</v>
      </c>
      <c r="B17" s="64" t="s">
        <v>331</v>
      </c>
      <c r="C17" s="65" t="s">
        <v>332</v>
      </c>
      <c r="D17" s="66">
        <v>24800</v>
      </c>
      <c r="E17" s="66" t="s">
        <v>333</v>
      </c>
      <c r="F17" s="66">
        <v>24800</v>
      </c>
      <c r="G17" s="85" t="s">
        <v>316</v>
      </c>
      <c r="H17" s="65"/>
      <c r="I17" s="65"/>
    </row>
    <row r="18" spans="1:9" ht="24">
      <c r="A18" s="63">
        <v>7</v>
      </c>
      <c r="B18" s="64" t="s">
        <v>334</v>
      </c>
      <c r="C18" s="65" t="s">
        <v>332</v>
      </c>
      <c r="D18" s="66">
        <v>67000</v>
      </c>
      <c r="E18" s="66" t="s">
        <v>333</v>
      </c>
      <c r="F18" s="66">
        <v>67000</v>
      </c>
      <c r="G18" s="85" t="s">
        <v>316</v>
      </c>
      <c r="H18" s="65"/>
      <c r="I18" s="65"/>
    </row>
    <row r="19" spans="1:9" ht="24">
      <c r="A19" s="63">
        <v>8</v>
      </c>
      <c r="B19" s="64" t="s">
        <v>335</v>
      </c>
      <c r="C19" s="65" t="s">
        <v>336</v>
      </c>
      <c r="D19" s="66">
        <v>1790000</v>
      </c>
      <c r="E19" s="66" t="s">
        <v>321</v>
      </c>
      <c r="F19" s="66">
        <f aca="true" t="shared" si="0" ref="F19:F26">+D19</f>
        <v>1790000</v>
      </c>
      <c r="G19" s="85" t="s">
        <v>316</v>
      </c>
      <c r="H19" s="65"/>
      <c r="I19" s="65"/>
    </row>
    <row r="20" spans="1:9" ht="24">
      <c r="A20" s="63">
        <v>9</v>
      </c>
      <c r="B20" s="64" t="s">
        <v>337</v>
      </c>
      <c r="C20" s="65" t="s">
        <v>338</v>
      </c>
      <c r="D20" s="66">
        <v>1198000</v>
      </c>
      <c r="E20" s="66" t="s">
        <v>339</v>
      </c>
      <c r="F20" s="66">
        <f t="shared" si="0"/>
        <v>1198000</v>
      </c>
      <c r="G20" s="85" t="s">
        <v>316</v>
      </c>
      <c r="H20" s="65"/>
      <c r="I20" s="65"/>
    </row>
    <row r="21" spans="1:9" ht="24">
      <c r="A21" s="63">
        <v>10</v>
      </c>
      <c r="B21" s="64" t="s">
        <v>340</v>
      </c>
      <c r="C21" s="65" t="s">
        <v>341</v>
      </c>
      <c r="D21" s="66">
        <v>877800</v>
      </c>
      <c r="E21" s="66" t="s">
        <v>321</v>
      </c>
      <c r="F21" s="66">
        <f t="shared" si="0"/>
        <v>877800</v>
      </c>
      <c r="G21" s="85" t="s">
        <v>342</v>
      </c>
      <c r="H21" s="65"/>
      <c r="I21" s="65"/>
    </row>
    <row r="22" spans="1:9" ht="24">
      <c r="A22" s="63">
        <v>11</v>
      </c>
      <c r="B22" s="64" t="s">
        <v>343</v>
      </c>
      <c r="C22" s="65" t="s">
        <v>344</v>
      </c>
      <c r="D22" s="66">
        <v>942000</v>
      </c>
      <c r="E22" s="66" t="s">
        <v>339</v>
      </c>
      <c r="F22" s="66">
        <f t="shared" si="0"/>
        <v>942000</v>
      </c>
      <c r="G22" s="85" t="s">
        <v>316</v>
      </c>
      <c r="H22" s="65"/>
      <c r="I22" s="65"/>
    </row>
    <row r="23" spans="1:9" ht="24">
      <c r="A23" s="63">
        <v>12</v>
      </c>
      <c r="B23" s="64" t="s">
        <v>345</v>
      </c>
      <c r="C23" s="65" t="s">
        <v>346</v>
      </c>
      <c r="D23" s="66">
        <v>412425</v>
      </c>
      <c r="E23" s="66" t="s">
        <v>321</v>
      </c>
      <c r="F23" s="66">
        <f t="shared" si="0"/>
        <v>412425</v>
      </c>
      <c r="G23" s="85" t="s">
        <v>316</v>
      </c>
      <c r="H23" s="65"/>
      <c r="I23" s="63" t="s">
        <v>347</v>
      </c>
    </row>
    <row r="24" spans="1:9" ht="24">
      <c r="A24" s="63">
        <v>13</v>
      </c>
      <c r="B24" s="64" t="s">
        <v>348</v>
      </c>
      <c r="C24" s="65" t="s">
        <v>349</v>
      </c>
      <c r="D24" s="66">
        <v>477750</v>
      </c>
      <c r="E24" s="66" t="s">
        <v>321</v>
      </c>
      <c r="F24" s="66">
        <f t="shared" si="0"/>
        <v>477750</v>
      </c>
      <c r="G24" s="85" t="s">
        <v>316</v>
      </c>
      <c r="H24" s="65"/>
      <c r="I24" s="63" t="s">
        <v>347</v>
      </c>
    </row>
    <row r="25" spans="1:9" ht="24">
      <c r="A25" s="63">
        <v>14</v>
      </c>
      <c r="B25" s="64" t="s">
        <v>639</v>
      </c>
      <c r="C25" s="65" t="s">
        <v>640</v>
      </c>
      <c r="D25" s="66">
        <v>1718000</v>
      </c>
      <c r="E25" s="66" t="s">
        <v>321</v>
      </c>
      <c r="F25" s="66">
        <f t="shared" si="0"/>
        <v>1718000</v>
      </c>
      <c r="G25" s="85" t="s">
        <v>316</v>
      </c>
      <c r="H25" s="65"/>
      <c r="I25" s="63" t="s">
        <v>347</v>
      </c>
    </row>
    <row r="26" spans="1:9" ht="24">
      <c r="A26" s="63">
        <v>15</v>
      </c>
      <c r="B26" s="64" t="s">
        <v>885</v>
      </c>
      <c r="C26" s="65" t="s">
        <v>886</v>
      </c>
      <c r="D26" s="66">
        <v>9198000</v>
      </c>
      <c r="E26" s="66" t="s">
        <v>321</v>
      </c>
      <c r="F26" s="66">
        <f t="shared" si="0"/>
        <v>9198000</v>
      </c>
      <c r="G26" s="85" t="s">
        <v>316</v>
      </c>
      <c r="H26" s="65"/>
      <c r="I26" s="63" t="s">
        <v>283</v>
      </c>
    </row>
    <row r="27" spans="1:9" ht="24">
      <c r="A27" s="63"/>
      <c r="B27" s="64"/>
      <c r="C27" s="67" t="s">
        <v>29</v>
      </c>
      <c r="D27" s="68">
        <f>SUM(D12:D26)</f>
        <v>20959555</v>
      </c>
      <c r="E27" s="68">
        <f>SUM(E12:E26)</f>
        <v>0</v>
      </c>
      <c r="F27" s="68">
        <f>SUM(F12:F26)</f>
        <v>20959555</v>
      </c>
      <c r="G27" s="85"/>
      <c r="H27" s="65"/>
      <c r="I27" s="65"/>
    </row>
    <row r="28" spans="1:9" ht="24">
      <c r="A28" s="63"/>
      <c r="B28" s="58" t="s">
        <v>350</v>
      </c>
      <c r="C28" s="65"/>
      <c r="D28" s="66"/>
      <c r="E28" s="66"/>
      <c r="F28" s="66"/>
      <c r="G28" s="85"/>
      <c r="H28" s="65"/>
      <c r="I28" s="65"/>
    </row>
    <row r="29" spans="1:9" ht="24">
      <c r="A29" s="63">
        <v>1</v>
      </c>
      <c r="B29" s="64" t="s">
        <v>351</v>
      </c>
      <c r="C29" s="65" t="s">
        <v>352</v>
      </c>
      <c r="D29" s="66">
        <v>30000</v>
      </c>
      <c r="E29" s="66" t="s">
        <v>330</v>
      </c>
      <c r="F29" s="66">
        <v>30000</v>
      </c>
      <c r="G29" s="85" t="s">
        <v>316</v>
      </c>
      <c r="H29" s="65"/>
      <c r="I29" s="65"/>
    </row>
    <row r="30" spans="1:9" ht="24">
      <c r="A30" s="63"/>
      <c r="B30" s="64"/>
      <c r="C30" s="67" t="s">
        <v>29</v>
      </c>
      <c r="D30" s="66"/>
      <c r="E30" s="66"/>
      <c r="F30" s="68">
        <f>SUM(F29)</f>
        <v>30000</v>
      </c>
      <c r="G30" s="85"/>
      <c r="H30" s="65"/>
      <c r="I30" s="65"/>
    </row>
    <row r="31" spans="1:9" ht="24">
      <c r="A31" s="63"/>
      <c r="B31" s="64"/>
      <c r="C31" s="67"/>
      <c r="D31" s="66"/>
      <c r="E31" s="66"/>
      <c r="F31" s="68"/>
      <c r="G31" s="85"/>
      <c r="H31" s="65"/>
      <c r="I31" s="65"/>
    </row>
    <row r="32" spans="1:9" ht="24">
      <c r="A32" s="63"/>
      <c r="B32" s="58" t="s">
        <v>353</v>
      </c>
      <c r="C32" s="65"/>
      <c r="D32" s="66"/>
      <c r="E32" s="66"/>
      <c r="F32" s="66"/>
      <c r="G32" s="85"/>
      <c r="H32" s="65"/>
      <c r="I32" s="65"/>
    </row>
    <row r="33" spans="1:9" ht="24">
      <c r="A33" s="63">
        <v>1</v>
      </c>
      <c r="B33" s="64" t="s">
        <v>354</v>
      </c>
      <c r="C33" s="65" t="s">
        <v>355</v>
      </c>
      <c r="D33" s="66">
        <v>31450</v>
      </c>
      <c r="E33" s="66" t="s">
        <v>356</v>
      </c>
      <c r="F33" s="66">
        <v>62900</v>
      </c>
      <c r="G33" s="85" t="s">
        <v>357</v>
      </c>
      <c r="H33" s="65"/>
      <c r="I33" s="65"/>
    </row>
    <row r="34" spans="1:9" ht="24">
      <c r="A34" s="63">
        <v>2</v>
      </c>
      <c r="B34" s="64" t="s">
        <v>358</v>
      </c>
      <c r="C34" s="65" t="s">
        <v>359</v>
      </c>
      <c r="D34" s="66">
        <v>85000</v>
      </c>
      <c r="E34" s="66" t="s">
        <v>360</v>
      </c>
      <c r="F34" s="66">
        <v>85000</v>
      </c>
      <c r="G34" s="85" t="s">
        <v>316</v>
      </c>
      <c r="H34" s="65"/>
      <c r="I34" s="65"/>
    </row>
    <row r="35" spans="1:9" ht="24">
      <c r="A35" s="63"/>
      <c r="B35" s="64"/>
      <c r="C35" s="67" t="s">
        <v>29</v>
      </c>
      <c r="D35" s="66"/>
      <c r="E35" s="66"/>
      <c r="F35" s="68">
        <f>SUM(F33:F34)</f>
        <v>147900</v>
      </c>
      <c r="G35" s="85"/>
      <c r="H35" s="65"/>
      <c r="I35" s="65"/>
    </row>
    <row r="36" spans="1:9" ht="24">
      <c r="A36" s="63"/>
      <c r="B36" s="64"/>
      <c r="C36" s="67"/>
      <c r="D36" s="66"/>
      <c r="E36" s="66"/>
      <c r="F36" s="68"/>
      <c r="G36" s="85"/>
      <c r="H36" s="65"/>
      <c r="I36" s="65"/>
    </row>
    <row r="37" spans="1:9" ht="24">
      <c r="A37" s="63"/>
      <c r="B37" s="64"/>
      <c r="C37" s="65"/>
      <c r="D37" s="66"/>
      <c r="E37" s="66"/>
      <c r="F37" s="66"/>
      <c r="G37" s="85"/>
      <c r="H37" s="65"/>
      <c r="I37" s="65"/>
    </row>
    <row r="38" spans="1:9" ht="24">
      <c r="A38" s="63"/>
      <c r="B38" s="70" t="s">
        <v>361</v>
      </c>
      <c r="C38" s="65"/>
      <c r="D38" s="66"/>
      <c r="E38" s="66"/>
      <c r="F38" s="66"/>
      <c r="G38" s="85"/>
      <c r="H38" s="65"/>
      <c r="I38" s="65"/>
    </row>
    <row r="39" spans="1:9" ht="24">
      <c r="A39" s="63"/>
      <c r="B39" s="70" t="s">
        <v>362</v>
      </c>
      <c r="C39" s="65"/>
      <c r="D39" s="66"/>
      <c r="E39" s="66"/>
      <c r="F39" s="66"/>
      <c r="G39" s="85"/>
      <c r="H39" s="65"/>
      <c r="I39" s="65"/>
    </row>
    <row r="40" spans="1:9" ht="24">
      <c r="A40" s="63">
        <v>1</v>
      </c>
      <c r="B40" s="64" t="s">
        <v>313</v>
      </c>
      <c r="C40" s="65" t="s">
        <v>363</v>
      </c>
      <c r="D40" s="66">
        <v>530000</v>
      </c>
      <c r="E40" s="66" t="s">
        <v>364</v>
      </c>
      <c r="F40" s="66">
        <v>530000</v>
      </c>
      <c r="G40" s="85" t="s">
        <v>316</v>
      </c>
      <c r="H40" s="65"/>
      <c r="I40" s="65"/>
    </row>
    <row r="41" spans="1:9" ht="24">
      <c r="A41" s="63">
        <v>2</v>
      </c>
      <c r="B41" s="64" t="s">
        <v>365</v>
      </c>
      <c r="C41" s="65" t="s">
        <v>366</v>
      </c>
      <c r="D41" s="66">
        <v>2850000</v>
      </c>
      <c r="E41" s="66" t="s">
        <v>364</v>
      </c>
      <c r="F41" s="66">
        <v>2850000</v>
      </c>
      <c r="G41" s="85" t="s">
        <v>316</v>
      </c>
      <c r="H41" s="65"/>
      <c r="I41" s="65"/>
    </row>
    <row r="42" spans="1:9" ht="24">
      <c r="A42" s="63"/>
      <c r="B42" s="64" t="s">
        <v>367</v>
      </c>
      <c r="C42" s="65" t="s">
        <v>368</v>
      </c>
      <c r="D42" s="66">
        <v>799000</v>
      </c>
      <c r="E42" s="66" t="s">
        <v>364</v>
      </c>
      <c r="F42" s="66">
        <v>799000</v>
      </c>
      <c r="G42" s="85" t="s">
        <v>342</v>
      </c>
      <c r="H42" s="65"/>
      <c r="I42" s="65" t="s">
        <v>283</v>
      </c>
    </row>
    <row r="43" spans="1:9" ht="24">
      <c r="A43" s="63"/>
      <c r="B43" s="64" t="s">
        <v>369</v>
      </c>
      <c r="C43" s="65" t="s">
        <v>370</v>
      </c>
      <c r="D43" s="66">
        <v>1997000</v>
      </c>
      <c r="E43" s="66" t="s">
        <v>364</v>
      </c>
      <c r="F43" s="66">
        <v>1997000</v>
      </c>
      <c r="G43" s="85" t="s">
        <v>371</v>
      </c>
      <c r="H43" s="65"/>
      <c r="I43" s="65" t="s">
        <v>283</v>
      </c>
    </row>
    <row r="44" spans="1:9" ht="24">
      <c r="A44" s="63"/>
      <c r="B44" s="64"/>
      <c r="C44" s="67" t="s">
        <v>29</v>
      </c>
      <c r="D44" s="66"/>
      <c r="E44" s="66"/>
      <c r="F44" s="68">
        <f>SUM(F40:F43)</f>
        <v>6176000</v>
      </c>
      <c r="G44" s="85"/>
      <c r="H44" s="65"/>
      <c r="I44" s="65"/>
    </row>
    <row r="45" spans="1:9" ht="24">
      <c r="A45" s="63"/>
      <c r="B45" s="64"/>
      <c r="C45" s="67"/>
      <c r="D45" s="66"/>
      <c r="E45" s="66"/>
      <c r="F45" s="68"/>
      <c r="G45" s="85"/>
      <c r="H45" s="65"/>
      <c r="I45" s="65"/>
    </row>
    <row r="46" spans="1:9" ht="24">
      <c r="A46" s="63"/>
      <c r="B46" s="70" t="s">
        <v>372</v>
      </c>
      <c r="C46" s="65"/>
      <c r="D46" s="66"/>
      <c r="E46" s="66"/>
      <c r="F46" s="66"/>
      <c r="G46" s="85"/>
      <c r="H46" s="65"/>
      <c r="I46" s="65"/>
    </row>
    <row r="47" spans="1:9" ht="24">
      <c r="A47" s="63"/>
      <c r="B47" s="70" t="s">
        <v>298</v>
      </c>
      <c r="C47" s="65"/>
      <c r="D47" s="66"/>
      <c r="E47" s="66"/>
      <c r="F47" s="66"/>
      <c r="G47" s="85"/>
      <c r="H47" s="65"/>
      <c r="I47" s="65"/>
    </row>
    <row r="48" spans="1:9" ht="24">
      <c r="A48" s="63">
        <v>1</v>
      </c>
      <c r="B48" s="64" t="s">
        <v>373</v>
      </c>
      <c r="C48" s="65" t="s">
        <v>374</v>
      </c>
      <c r="D48" s="66">
        <v>4940</v>
      </c>
      <c r="E48" s="66" t="s">
        <v>375</v>
      </c>
      <c r="F48" s="66">
        <v>4940</v>
      </c>
      <c r="G48" s="85" t="s">
        <v>316</v>
      </c>
      <c r="H48" s="65"/>
      <c r="I48" s="65"/>
    </row>
    <row r="49" spans="1:9" ht="24">
      <c r="A49" s="63">
        <v>2</v>
      </c>
      <c r="B49" s="64" t="s">
        <v>376</v>
      </c>
      <c r="C49" s="65" t="s">
        <v>377</v>
      </c>
      <c r="D49" s="66">
        <v>4100</v>
      </c>
      <c r="E49" s="66" t="s">
        <v>378</v>
      </c>
      <c r="F49" s="66">
        <v>4100</v>
      </c>
      <c r="G49" s="85" t="s">
        <v>316</v>
      </c>
      <c r="H49" s="65"/>
      <c r="I49" s="65"/>
    </row>
    <row r="50" spans="1:9" ht="24">
      <c r="A50" s="63">
        <v>3</v>
      </c>
      <c r="B50" s="64" t="s">
        <v>379</v>
      </c>
      <c r="C50" s="65" t="s">
        <v>380</v>
      </c>
      <c r="D50" s="66">
        <v>5350</v>
      </c>
      <c r="E50" s="66" t="s">
        <v>378</v>
      </c>
      <c r="F50" s="66">
        <v>5350</v>
      </c>
      <c r="G50" s="85" t="s">
        <v>316</v>
      </c>
      <c r="H50" s="57"/>
      <c r="I50" s="57"/>
    </row>
    <row r="51" spans="1:9" ht="24">
      <c r="A51" s="63">
        <v>4</v>
      </c>
      <c r="B51" s="64" t="s">
        <v>381</v>
      </c>
      <c r="C51" s="65" t="s">
        <v>382</v>
      </c>
      <c r="D51" s="66">
        <v>12000</v>
      </c>
      <c r="E51" s="66" t="s">
        <v>378</v>
      </c>
      <c r="F51" s="66">
        <v>12000</v>
      </c>
      <c r="G51" s="85" t="s">
        <v>316</v>
      </c>
      <c r="H51" s="57"/>
      <c r="I51" s="57"/>
    </row>
    <row r="52" spans="1:9" ht="24">
      <c r="A52" s="63"/>
      <c r="B52" s="70"/>
      <c r="C52" s="67" t="s">
        <v>29</v>
      </c>
      <c r="D52" s="66"/>
      <c r="E52" s="66"/>
      <c r="F52" s="68">
        <f>SUM(F48:F51)</f>
        <v>26390</v>
      </c>
      <c r="G52" s="85"/>
      <c r="H52" s="65"/>
      <c r="I52" s="65"/>
    </row>
    <row r="53" spans="1:9" ht="24">
      <c r="A53" s="63"/>
      <c r="B53" s="70" t="s">
        <v>383</v>
      </c>
      <c r="C53" s="67"/>
      <c r="D53" s="66"/>
      <c r="E53" s="66"/>
      <c r="F53" s="66"/>
      <c r="G53" s="85"/>
      <c r="H53" s="65"/>
      <c r="I53" s="65"/>
    </row>
    <row r="54" spans="1:9" ht="24">
      <c r="A54" s="63">
        <v>1</v>
      </c>
      <c r="B54" s="64" t="s">
        <v>384</v>
      </c>
      <c r="C54" s="65" t="s">
        <v>385</v>
      </c>
      <c r="D54" s="66">
        <v>50000</v>
      </c>
      <c r="E54" s="66" t="s">
        <v>386</v>
      </c>
      <c r="F54" s="66">
        <v>50000</v>
      </c>
      <c r="G54" s="85" t="s">
        <v>316</v>
      </c>
      <c r="H54" s="65"/>
      <c r="I54" s="65"/>
    </row>
    <row r="55" spans="1:9" ht="24">
      <c r="A55" s="63">
        <v>2</v>
      </c>
      <c r="B55" s="64" t="s">
        <v>387</v>
      </c>
      <c r="C55" s="65" t="s">
        <v>385</v>
      </c>
      <c r="D55" s="66">
        <v>60000</v>
      </c>
      <c r="E55" s="66" t="s">
        <v>386</v>
      </c>
      <c r="F55" s="66">
        <v>60000</v>
      </c>
      <c r="G55" s="85" t="s">
        <v>316</v>
      </c>
      <c r="H55" s="65"/>
      <c r="I55" s="65"/>
    </row>
    <row r="56" spans="1:9" ht="24">
      <c r="A56" s="63">
        <v>3</v>
      </c>
      <c r="B56" s="64" t="s">
        <v>388</v>
      </c>
      <c r="C56" s="65" t="s">
        <v>389</v>
      </c>
      <c r="D56" s="66">
        <v>75000</v>
      </c>
      <c r="E56" s="66" t="s">
        <v>390</v>
      </c>
      <c r="F56" s="66">
        <v>75000</v>
      </c>
      <c r="G56" s="85" t="s">
        <v>316</v>
      </c>
      <c r="H56" s="65"/>
      <c r="I56" s="65"/>
    </row>
    <row r="57" spans="1:9" ht="24">
      <c r="A57" s="63">
        <v>4</v>
      </c>
      <c r="B57" s="64" t="s">
        <v>391</v>
      </c>
      <c r="C57" s="65" t="s">
        <v>392</v>
      </c>
      <c r="D57" s="66">
        <v>3750</v>
      </c>
      <c r="E57" s="66" t="s">
        <v>393</v>
      </c>
      <c r="F57" s="66">
        <v>15000</v>
      </c>
      <c r="G57" s="85" t="s">
        <v>342</v>
      </c>
      <c r="H57" s="65"/>
      <c r="I57" s="65"/>
    </row>
    <row r="58" spans="1:9" ht="24">
      <c r="A58" s="63">
        <v>5</v>
      </c>
      <c r="B58" s="64" t="s">
        <v>394</v>
      </c>
      <c r="C58" s="65" t="s">
        <v>395</v>
      </c>
      <c r="D58" s="66">
        <v>24000</v>
      </c>
      <c r="E58" s="66" t="s">
        <v>396</v>
      </c>
      <c r="F58" s="66">
        <v>24000</v>
      </c>
      <c r="G58" s="85" t="s">
        <v>316</v>
      </c>
      <c r="H58" s="65"/>
      <c r="I58" s="65"/>
    </row>
    <row r="59" spans="1:9" ht="24">
      <c r="A59" s="63">
        <v>6</v>
      </c>
      <c r="B59" s="71" t="s">
        <v>397</v>
      </c>
      <c r="C59" s="65" t="s">
        <v>398</v>
      </c>
      <c r="D59" s="72">
        <v>19000</v>
      </c>
      <c r="E59" s="72" t="s">
        <v>386</v>
      </c>
      <c r="F59" s="66">
        <v>19000</v>
      </c>
      <c r="G59" s="96" t="s">
        <v>342</v>
      </c>
      <c r="H59" s="65"/>
      <c r="I59" s="73"/>
    </row>
    <row r="60" spans="1:9" ht="24">
      <c r="A60" s="63">
        <v>7</v>
      </c>
      <c r="B60" s="71" t="s">
        <v>951</v>
      </c>
      <c r="C60" s="65" t="s">
        <v>642</v>
      </c>
      <c r="D60" s="72">
        <v>5000</v>
      </c>
      <c r="E60" s="72" t="s">
        <v>643</v>
      </c>
      <c r="F60" s="66">
        <v>5000</v>
      </c>
      <c r="G60" s="96" t="s">
        <v>342</v>
      </c>
      <c r="H60" s="65"/>
      <c r="I60" s="73"/>
    </row>
    <row r="61" spans="1:9" ht="24">
      <c r="A61" s="63"/>
      <c r="B61" s="71"/>
      <c r="C61" s="67" t="s">
        <v>29</v>
      </c>
      <c r="D61" s="72"/>
      <c r="E61" s="72"/>
      <c r="F61" s="68">
        <f>SUM(F54:F60)</f>
        <v>248000</v>
      </c>
      <c r="G61" s="96"/>
      <c r="H61" s="65"/>
      <c r="I61" s="73"/>
    </row>
    <row r="62" spans="1:9" ht="24">
      <c r="A62" s="63"/>
      <c r="B62" s="71"/>
      <c r="C62" s="74"/>
      <c r="D62" s="72"/>
      <c r="E62" s="72"/>
      <c r="F62" s="68"/>
      <c r="G62" s="96"/>
      <c r="H62" s="65"/>
      <c r="I62" s="73"/>
    </row>
    <row r="63" spans="1:9" ht="24">
      <c r="A63" s="63"/>
      <c r="B63" s="71"/>
      <c r="C63" s="74"/>
      <c r="D63" s="72"/>
      <c r="E63" s="72"/>
      <c r="F63" s="66"/>
      <c r="G63" s="96"/>
      <c r="H63" s="65"/>
      <c r="I63" s="73"/>
    </row>
    <row r="64" spans="1:9" ht="24">
      <c r="A64" s="63"/>
      <c r="B64" s="70" t="s">
        <v>399</v>
      </c>
      <c r="C64" s="73"/>
      <c r="D64" s="72"/>
      <c r="E64" s="72"/>
      <c r="F64" s="66"/>
      <c r="G64" s="96"/>
      <c r="H64" s="65"/>
      <c r="I64" s="73"/>
    </row>
    <row r="65" spans="1:9" ht="24">
      <c r="A65" s="63">
        <v>1</v>
      </c>
      <c r="B65" s="64" t="s">
        <v>400</v>
      </c>
      <c r="C65" s="65" t="s">
        <v>401</v>
      </c>
      <c r="D65" s="66">
        <v>11575</v>
      </c>
      <c r="E65" s="66" t="s">
        <v>402</v>
      </c>
      <c r="F65" s="66">
        <v>11575</v>
      </c>
      <c r="G65" s="85" t="s">
        <v>316</v>
      </c>
      <c r="H65" s="65"/>
      <c r="I65" s="65"/>
    </row>
    <row r="66" spans="1:9" ht="24">
      <c r="A66" s="63"/>
      <c r="B66" s="75"/>
      <c r="C66" s="67" t="s">
        <v>29</v>
      </c>
      <c r="D66" s="72"/>
      <c r="E66" s="72"/>
      <c r="F66" s="68">
        <f>SUM(F65)</f>
        <v>11575</v>
      </c>
      <c r="G66" s="96"/>
      <c r="H66" s="65"/>
      <c r="I66" s="73"/>
    </row>
    <row r="67" spans="1:9" ht="24">
      <c r="A67" s="63"/>
      <c r="B67" s="75"/>
      <c r="C67" s="74"/>
      <c r="D67" s="72"/>
      <c r="E67" s="72"/>
      <c r="F67" s="68"/>
      <c r="G67" s="96"/>
      <c r="H67" s="65"/>
      <c r="I67" s="73"/>
    </row>
    <row r="68" spans="1:9" ht="24">
      <c r="A68" s="63"/>
      <c r="B68" s="75" t="s">
        <v>403</v>
      </c>
      <c r="C68" s="74"/>
      <c r="D68" s="72"/>
      <c r="E68" s="72"/>
      <c r="F68" s="68"/>
      <c r="G68" s="96"/>
      <c r="H68" s="65"/>
      <c r="I68" s="73"/>
    </row>
    <row r="69" spans="1:9" ht="24">
      <c r="A69" s="63">
        <v>1</v>
      </c>
      <c r="B69" s="64" t="s">
        <v>404</v>
      </c>
      <c r="C69" s="65" t="s">
        <v>405</v>
      </c>
      <c r="D69" s="66">
        <v>38000</v>
      </c>
      <c r="E69" s="66" t="s">
        <v>360</v>
      </c>
      <c r="F69" s="66">
        <v>38000</v>
      </c>
      <c r="G69" s="85" t="s">
        <v>316</v>
      </c>
      <c r="H69" s="65"/>
      <c r="I69" s="65"/>
    </row>
    <row r="70" spans="1:9" ht="24">
      <c r="A70" s="63">
        <v>2</v>
      </c>
      <c r="B70" s="64" t="s">
        <v>406</v>
      </c>
      <c r="C70" s="65" t="s">
        <v>407</v>
      </c>
      <c r="D70" s="66">
        <v>46500</v>
      </c>
      <c r="E70" s="66" t="s">
        <v>408</v>
      </c>
      <c r="F70" s="66">
        <v>93000</v>
      </c>
      <c r="G70" s="85" t="s">
        <v>316</v>
      </c>
      <c r="H70" s="65"/>
      <c r="I70" s="65"/>
    </row>
    <row r="71" spans="1:9" ht="24">
      <c r="A71" s="63">
        <v>3</v>
      </c>
      <c r="B71" s="64" t="s">
        <v>409</v>
      </c>
      <c r="C71" s="65" t="s">
        <v>407</v>
      </c>
      <c r="D71" s="66">
        <v>33000</v>
      </c>
      <c r="E71" s="66" t="s">
        <v>410</v>
      </c>
      <c r="F71" s="66">
        <v>99000</v>
      </c>
      <c r="G71" s="85" t="s">
        <v>342</v>
      </c>
      <c r="H71" s="65"/>
      <c r="I71" s="65"/>
    </row>
    <row r="72" spans="1:9" ht="24">
      <c r="A72" s="63">
        <v>4</v>
      </c>
      <c r="B72" s="64" t="s">
        <v>411</v>
      </c>
      <c r="C72" s="65" t="s">
        <v>412</v>
      </c>
      <c r="D72" s="66">
        <v>2300</v>
      </c>
      <c r="E72" s="66" t="s">
        <v>413</v>
      </c>
      <c r="F72" s="66">
        <v>9200</v>
      </c>
      <c r="G72" s="85" t="s">
        <v>414</v>
      </c>
      <c r="H72" s="65"/>
      <c r="I72" s="65"/>
    </row>
    <row r="73" spans="1:9" ht="24">
      <c r="A73" s="63">
        <v>5</v>
      </c>
      <c r="B73" s="64" t="s">
        <v>415</v>
      </c>
      <c r="C73" s="65" t="s">
        <v>416</v>
      </c>
      <c r="D73" s="66">
        <v>2600</v>
      </c>
      <c r="E73" s="66" t="s">
        <v>417</v>
      </c>
      <c r="F73" s="66">
        <v>2600</v>
      </c>
      <c r="G73" s="85" t="s">
        <v>414</v>
      </c>
      <c r="H73" s="65"/>
      <c r="I73" s="65"/>
    </row>
    <row r="74" spans="1:9" ht="24">
      <c r="A74" s="63">
        <v>6</v>
      </c>
      <c r="B74" s="64" t="s">
        <v>418</v>
      </c>
      <c r="C74" s="65" t="s">
        <v>419</v>
      </c>
      <c r="D74" s="66">
        <v>3000</v>
      </c>
      <c r="E74" s="66" t="s">
        <v>333</v>
      </c>
      <c r="F74" s="66">
        <v>3000</v>
      </c>
      <c r="G74" s="85" t="s">
        <v>342</v>
      </c>
      <c r="H74" s="65"/>
      <c r="I74" s="65"/>
    </row>
    <row r="75" spans="1:9" ht="24">
      <c r="A75" s="63">
        <v>7</v>
      </c>
      <c r="B75" s="64" t="s">
        <v>420</v>
      </c>
      <c r="C75" s="65" t="s">
        <v>421</v>
      </c>
      <c r="D75" s="66">
        <v>16000</v>
      </c>
      <c r="E75" s="66" t="s">
        <v>967</v>
      </c>
      <c r="F75" s="66">
        <v>48000</v>
      </c>
      <c r="G75" s="85" t="s">
        <v>316</v>
      </c>
      <c r="H75" s="65"/>
      <c r="I75" s="65"/>
    </row>
    <row r="76" spans="1:9" ht="24">
      <c r="A76" s="63">
        <v>8</v>
      </c>
      <c r="B76" s="64" t="s">
        <v>423</v>
      </c>
      <c r="C76" s="65" t="s">
        <v>424</v>
      </c>
      <c r="D76" s="66">
        <v>3300</v>
      </c>
      <c r="E76" s="66" t="s">
        <v>333</v>
      </c>
      <c r="F76" s="66">
        <v>3300</v>
      </c>
      <c r="G76" s="85" t="s">
        <v>316</v>
      </c>
      <c r="H76" s="65"/>
      <c r="I76" s="65"/>
    </row>
    <row r="77" spans="1:9" ht="24">
      <c r="A77" s="63">
        <v>9</v>
      </c>
      <c r="B77" s="64" t="s">
        <v>425</v>
      </c>
      <c r="C77" s="65" t="s">
        <v>412</v>
      </c>
      <c r="D77" s="66">
        <v>2600</v>
      </c>
      <c r="E77" s="66" t="s">
        <v>426</v>
      </c>
      <c r="F77" s="66">
        <v>5200</v>
      </c>
      <c r="G77" s="85" t="s">
        <v>316</v>
      </c>
      <c r="H77" s="65"/>
      <c r="I77" s="65"/>
    </row>
    <row r="78" spans="1:9" ht="24">
      <c r="A78" s="63">
        <v>10</v>
      </c>
      <c r="B78" s="64" t="s">
        <v>427</v>
      </c>
      <c r="C78" s="65" t="s">
        <v>428</v>
      </c>
      <c r="D78" s="66">
        <v>1800</v>
      </c>
      <c r="E78" s="66" t="s">
        <v>426</v>
      </c>
      <c r="F78" s="66">
        <v>3600</v>
      </c>
      <c r="G78" s="85" t="s">
        <v>316</v>
      </c>
      <c r="H78" s="65"/>
      <c r="I78" s="65"/>
    </row>
    <row r="79" spans="1:9" ht="24">
      <c r="A79" s="63">
        <v>11</v>
      </c>
      <c r="B79" s="64" t="s">
        <v>429</v>
      </c>
      <c r="C79" s="65" t="s">
        <v>430</v>
      </c>
      <c r="D79" s="66">
        <v>2000</v>
      </c>
      <c r="E79" s="66" t="s">
        <v>417</v>
      </c>
      <c r="F79" s="66">
        <v>2000</v>
      </c>
      <c r="G79" s="85" t="s">
        <v>316</v>
      </c>
      <c r="H79" s="65"/>
      <c r="I79" s="65"/>
    </row>
    <row r="80" spans="1:9" ht="24">
      <c r="A80" s="63">
        <v>12</v>
      </c>
      <c r="B80" s="64" t="s">
        <v>431</v>
      </c>
      <c r="C80" s="65" t="s">
        <v>432</v>
      </c>
      <c r="D80" s="66">
        <v>2600</v>
      </c>
      <c r="E80" s="66" t="s">
        <v>433</v>
      </c>
      <c r="F80" s="66">
        <v>15600</v>
      </c>
      <c r="G80" s="85" t="s">
        <v>316</v>
      </c>
      <c r="H80" s="65"/>
      <c r="I80" s="65"/>
    </row>
    <row r="81" spans="1:9" ht="24">
      <c r="A81" s="63">
        <v>13</v>
      </c>
      <c r="B81" s="64" t="s">
        <v>964</v>
      </c>
      <c r="C81" s="65" t="s">
        <v>435</v>
      </c>
      <c r="D81" s="66">
        <v>2000</v>
      </c>
      <c r="E81" s="66" t="s">
        <v>417</v>
      </c>
      <c r="F81" s="66">
        <v>2000</v>
      </c>
      <c r="G81" s="85" t="s">
        <v>316</v>
      </c>
      <c r="H81" s="65"/>
      <c r="I81" s="65"/>
    </row>
    <row r="82" spans="1:9" ht="24">
      <c r="A82" s="63">
        <v>14</v>
      </c>
      <c r="B82" s="64" t="s">
        <v>436</v>
      </c>
      <c r="C82" s="65" t="s">
        <v>435</v>
      </c>
      <c r="D82" s="66">
        <v>2000</v>
      </c>
      <c r="E82" s="66" t="s">
        <v>437</v>
      </c>
      <c r="F82" s="66">
        <v>4000</v>
      </c>
      <c r="G82" s="85" t="s">
        <v>438</v>
      </c>
      <c r="H82" s="65"/>
      <c r="I82" s="65"/>
    </row>
    <row r="83" spans="1:9" ht="24">
      <c r="A83" s="63">
        <v>15</v>
      </c>
      <c r="B83" s="64" t="s">
        <v>439</v>
      </c>
      <c r="C83" s="65" t="s">
        <v>440</v>
      </c>
      <c r="D83" s="66">
        <v>9630</v>
      </c>
      <c r="E83" s="66" t="s">
        <v>441</v>
      </c>
      <c r="F83" s="66">
        <v>48150</v>
      </c>
      <c r="G83" s="85" t="s">
        <v>316</v>
      </c>
      <c r="H83" s="65"/>
      <c r="I83" s="65"/>
    </row>
    <row r="84" spans="1:9" ht="24">
      <c r="A84" s="63">
        <v>16</v>
      </c>
      <c r="B84" s="64" t="s">
        <v>442</v>
      </c>
      <c r="C84" s="65" t="s">
        <v>435</v>
      </c>
      <c r="D84" s="66">
        <v>2000</v>
      </c>
      <c r="E84" s="66" t="s">
        <v>443</v>
      </c>
      <c r="F84" s="66">
        <v>2000</v>
      </c>
      <c r="G84" s="85" t="s">
        <v>316</v>
      </c>
      <c r="H84" s="65"/>
      <c r="I84" s="65"/>
    </row>
    <row r="85" spans="1:9" ht="24">
      <c r="A85" s="63">
        <v>17</v>
      </c>
      <c r="B85" s="64" t="s">
        <v>444</v>
      </c>
      <c r="C85" s="65" t="s">
        <v>435</v>
      </c>
      <c r="D85" s="66">
        <v>1950</v>
      </c>
      <c r="E85" s="66" t="s">
        <v>417</v>
      </c>
      <c r="F85" s="66">
        <v>1950</v>
      </c>
      <c r="G85" s="85" t="s">
        <v>445</v>
      </c>
      <c r="H85" s="65"/>
      <c r="I85" s="65"/>
    </row>
    <row r="86" spans="1:9" ht="24">
      <c r="A86" s="63">
        <v>18</v>
      </c>
      <c r="B86" s="64" t="s">
        <v>446</v>
      </c>
      <c r="C86" s="65" t="s">
        <v>447</v>
      </c>
      <c r="D86" s="66">
        <v>5000</v>
      </c>
      <c r="E86" s="66" t="s">
        <v>448</v>
      </c>
      <c r="F86" s="66">
        <v>120000</v>
      </c>
      <c r="G86" s="85" t="s">
        <v>316</v>
      </c>
      <c r="H86" s="65"/>
      <c r="I86" s="65"/>
    </row>
    <row r="87" spans="1:9" ht="24">
      <c r="A87" s="63">
        <v>19</v>
      </c>
      <c r="B87" s="64" t="s">
        <v>449</v>
      </c>
      <c r="C87" s="65" t="s">
        <v>440</v>
      </c>
      <c r="D87" s="66">
        <v>2500</v>
      </c>
      <c r="E87" s="66" t="s">
        <v>417</v>
      </c>
      <c r="F87" s="66">
        <v>2500</v>
      </c>
      <c r="G87" s="85" t="s">
        <v>342</v>
      </c>
      <c r="H87" s="65"/>
      <c r="I87" s="65"/>
    </row>
    <row r="88" spans="1:9" ht="24">
      <c r="A88" s="63">
        <v>20</v>
      </c>
      <c r="B88" s="64" t="s">
        <v>450</v>
      </c>
      <c r="C88" s="65" t="s">
        <v>440</v>
      </c>
      <c r="D88" s="66">
        <v>2500</v>
      </c>
      <c r="E88" s="66" t="s">
        <v>443</v>
      </c>
      <c r="F88" s="66">
        <v>2500</v>
      </c>
      <c r="G88" s="85" t="s">
        <v>371</v>
      </c>
      <c r="H88" s="65"/>
      <c r="I88" s="65"/>
    </row>
    <row r="89" spans="1:9" ht="24">
      <c r="A89" s="63">
        <v>21</v>
      </c>
      <c r="B89" s="64" t="s">
        <v>451</v>
      </c>
      <c r="C89" s="65" t="s">
        <v>435</v>
      </c>
      <c r="D89" s="66">
        <v>2000</v>
      </c>
      <c r="E89" s="66" t="s">
        <v>443</v>
      </c>
      <c r="F89" s="66">
        <v>2000</v>
      </c>
      <c r="G89" s="85" t="s">
        <v>371</v>
      </c>
      <c r="H89" s="65"/>
      <c r="I89" s="65"/>
    </row>
    <row r="90" spans="1:9" ht="24">
      <c r="A90" s="63">
        <v>22</v>
      </c>
      <c r="B90" s="64" t="s">
        <v>452</v>
      </c>
      <c r="C90" s="65" t="s">
        <v>440</v>
      </c>
      <c r="D90" s="66">
        <v>2500</v>
      </c>
      <c r="E90" s="66" t="s">
        <v>417</v>
      </c>
      <c r="F90" s="66">
        <v>2500</v>
      </c>
      <c r="G90" s="85" t="s">
        <v>342</v>
      </c>
      <c r="H90" s="65"/>
      <c r="I90" s="65"/>
    </row>
    <row r="91" spans="1:9" ht="24">
      <c r="A91" s="63">
        <v>23</v>
      </c>
      <c r="B91" s="64" t="s">
        <v>453</v>
      </c>
      <c r="C91" s="65" t="s">
        <v>440</v>
      </c>
      <c r="D91" s="66">
        <v>2500</v>
      </c>
      <c r="E91" s="66" t="s">
        <v>443</v>
      </c>
      <c r="F91" s="66">
        <v>2500</v>
      </c>
      <c r="G91" s="85" t="s">
        <v>414</v>
      </c>
      <c r="H91" s="65"/>
      <c r="I91" s="65"/>
    </row>
    <row r="92" spans="1:9" ht="24">
      <c r="A92" s="63">
        <v>24</v>
      </c>
      <c r="B92" s="64" t="s">
        <v>948</v>
      </c>
      <c r="C92" s="65" t="s">
        <v>497</v>
      </c>
      <c r="D92" s="66">
        <v>25000</v>
      </c>
      <c r="E92" s="66" t="s">
        <v>333</v>
      </c>
      <c r="F92" s="66">
        <v>25000</v>
      </c>
      <c r="G92" s="85" t="s">
        <v>342</v>
      </c>
      <c r="H92" s="65"/>
      <c r="I92" s="65"/>
    </row>
    <row r="93" spans="1:9" ht="24">
      <c r="A93" s="63">
        <v>25</v>
      </c>
      <c r="B93" s="64" t="s">
        <v>949</v>
      </c>
      <c r="C93" s="65" t="s">
        <v>440</v>
      </c>
      <c r="D93" s="66">
        <v>3800</v>
      </c>
      <c r="E93" s="66" t="s">
        <v>645</v>
      </c>
      <c r="F93" s="66">
        <v>7600</v>
      </c>
      <c r="G93" s="85" t="s">
        <v>414</v>
      </c>
      <c r="H93" s="65"/>
      <c r="I93" s="65"/>
    </row>
    <row r="94" spans="1:9" ht="24">
      <c r="A94" s="63">
        <v>26</v>
      </c>
      <c r="B94" s="64" t="s">
        <v>950</v>
      </c>
      <c r="C94" s="65" t="s">
        <v>440</v>
      </c>
      <c r="D94" s="66">
        <v>3800</v>
      </c>
      <c r="E94" s="66" t="s">
        <v>333</v>
      </c>
      <c r="F94" s="66">
        <v>3800</v>
      </c>
      <c r="G94" s="85" t="s">
        <v>371</v>
      </c>
      <c r="H94" s="65"/>
      <c r="I94" s="65"/>
    </row>
    <row r="95" spans="1:9" ht="24">
      <c r="A95" s="63">
        <v>27</v>
      </c>
      <c r="B95" s="64" t="s">
        <v>952</v>
      </c>
      <c r="C95" s="65" t="s">
        <v>455</v>
      </c>
      <c r="D95" s="66">
        <v>600</v>
      </c>
      <c r="E95" s="66" t="s">
        <v>413</v>
      </c>
      <c r="F95" s="66">
        <v>2400</v>
      </c>
      <c r="G95" s="85" t="s">
        <v>316</v>
      </c>
      <c r="H95" s="65"/>
      <c r="I95" s="65"/>
    </row>
    <row r="96" spans="1:9" ht="24">
      <c r="A96" s="63">
        <v>28</v>
      </c>
      <c r="B96" s="64" t="s">
        <v>456</v>
      </c>
      <c r="C96" s="65" t="s">
        <v>457</v>
      </c>
      <c r="D96" s="66">
        <v>1200</v>
      </c>
      <c r="E96" s="66" t="s">
        <v>417</v>
      </c>
      <c r="F96" s="66">
        <v>1200</v>
      </c>
      <c r="G96" s="85" t="s">
        <v>342</v>
      </c>
      <c r="H96" s="65"/>
      <c r="I96" s="65"/>
    </row>
    <row r="97" spans="1:9" ht="24">
      <c r="A97" s="63">
        <v>29</v>
      </c>
      <c r="B97" s="64" t="s">
        <v>458</v>
      </c>
      <c r="C97" s="65" t="s">
        <v>459</v>
      </c>
      <c r="D97" s="66" t="s">
        <v>460</v>
      </c>
      <c r="E97" s="66" t="s">
        <v>461</v>
      </c>
      <c r="F97" s="66">
        <v>0</v>
      </c>
      <c r="G97" s="85" t="s">
        <v>316</v>
      </c>
      <c r="H97" s="65"/>
      <c r="I97" s="65"/>
    </row>
    <row r="98" spans="1:9" ht="24">
      <c r="A98" s="63">
        <v>30</v>
      </c>
      <c r="B98" s="64" t="s">
        <v>462</v>
      </c>
      <c r="C98" s="65" t="s">
        <v>463</v>
      </c>
      <c r="D98" s="66" t="s">
        <v>460</v>
      </c>
      <c r="E98" s="66" t="s">
        <v>417</v>
      </c>
      <c r="F98" s="66">
        <v>0</v>
      </c>
      <c r="G98" s="85" t="s">
        <v>316</v>
      </c>
      <c r="H98" s="65"/>
      <c r="I98" s="65"/>
    </row>
    <row r="99" spans="1:9" ht="24">
      <c r="A99" s="63">
        <v>31</v>
      </c>
      <c r="B99" s="64" t="s">
        <v>464</v>
      </c>
      <c r="C99" s="65" t="s">
        <v>455</v>
      </c>
      <c r="D99" s="66" t="s">
        <v>460</v>
      </c>
      <c r="E99" s="66" t="s">
        <v>413</v>
      </c>
      <c r="F99" s="66">
        <v>0</v>
      </c>
      <c r="G99" s="85" t="s">
        <v>316</v>
      </c>
      <c r="H99" s="65"/>
      <c r="I99" s="65"/>
    </row>
    <row r="100" spans="1:9" ht="24">
      <c r="A100" s="63">
        <v>32</v>
      </c>
      <c r="B100" s="64" t="s">
        <v>467</v>
      </c>
      <c r="C100" s="65" t="s">
        <v>468</v>
      </c>
      <c r="D100" s="66">
        <v>1200</v>
      </c>
      <c r="E100" s="66" t="s">
        <v>426</v>
      </c>
      <c r="F100" s="66">
        <v>2400</v>
      </c>
      <c r="G100" s="85" t="s">
        <v>316</v>
      </c>
      <c r="H100" s="65"/>
      <c r="I100" s="65"/>
    </row>
    <row r="101" spans="1:9" ht="24">
      <c r="A101" s="63">
        <v>33</v>
      </c>
      <c r="B101" s="64" t="s">
        <v>954</v>
      </c>
      <c r="C101" s="65" t="s">
        <v>470</v>
      </c>
      <c r="D101" s="66">
        <v>800</v>
      </c>
      <c r="E101" s="66" t="s">
        <v>953</v>
      </c>
      <c r="F101" s="66">
        <v>12800</v>
      </c>
      <c r="G101" s="85" t="s">
        <v>316</v>
      </c>
      <c r="H101" s="65"/>
      <c r="I101" s="65"/>
    </row>
    <row r="102" spans="1:9" ht="24">
      <c r="A102" s="63">
        <v>34</v>
      </c>
      <c r="B102" s="64" t="s">
        <v>472</v>
      </c>
      <c r="C102" s="65" t="s">
        <v>473</v>
      </c>
      <c r="D102" s="66">
        <f>+F102/4</f>
        <v>5200</v>
      </c>
      <c r="E102" s="66" t="s">
        <v>413</v>
      </c>
      <c r="F102" s="66">
        <v>20800</v>
      </c>
      <c r="G102" s="85" t="s">
        <v>414</v>
      </c>
      <c r="H102" s="65"/>
      <c r="I102" s="65"/>
    </row>
    <row r="103" spans="1:9" ht="24">
      <c r="A103" s="63">
        <v>35</v>
      </c>
      <c r="B103" s="64" t="s">
        <v>474</v>
      </c>
      <c r="C103" s="65" t="s">
        <v>475</v>
      </c>
      <c r="D103" s="66">
        <v>10700</v>
      </c>
      <c r="E103" s="66" t="s">
        <v>417</v>
      </c>
      <c r="F103" s="66">
        <v>10700</v>
      </c>
      <c r="G103" s="85" t="s">
        <v>316</v>
      </c>
      <c r="H103" s="65"/>
      <c r="I103" s="65"/>
    </row>
    <row r="104" spans="1:9" ht="24">
      <c r="A104" s="63">
        <v>36</v>
      </c>
      <c r="B104" s="64" t="s">
        <v>476</v>
      </c>
      <c r="C104" s="65" t="s">
        <v>477</v>
      </c>
      <c r="D104" s="66">
        <v>3950</v>
      </c>
      <c r="E104" s="66" t="s">
        <v>437</v>
      </c>
      <c r="F104" s="66">
        <v>7900</v>
      </c>
      <c r="G104" s="85" t="s">
        <v>414</v>
      </c>
      <c r="H104" s="65"/>
      <c r="I104" s="65"/>
    </row>
    <row r="105" spans="1:9" ht="24">
      <c r="A105" s="63">
        <v>37</v>
      </c>
      <c r="B105" s="64" t="s">
        <v>478</v>
      </c>
      <c r="C105" s="65" t="s">
        <v>479</v>
      </c>
      <c r="D105" s="66">
        <v>220</v>
      </c>
      <c r="E105" s="66" t="s">
        <v>955</v>
      </c>
      <c r="F105" s="66">
        <v>81620</v>
      </c>
      <c r="G105" s="85" t="s">
        <v>316</v>
      </c>
      <c r="H105" s="65"/>
      <c r="I105" s="65"/>
    </row>
    <row r="106" spans="1:9" ht="24">
      <c r="A106" s="63">
        <v>38</v>
      </c>
      <c r="B106" s="64" t="s">
        <v>481</v>
      </c>
      <c r="C106" s="65" t="s">
        <v>470</v>
      </c>
      <c r="D106" s="66">
        <v>2100</v>
      </c>
      <c r="E106" s="66" t="s">
        <v>482</v>
      </c>
      <c r="F106" s="66">
        <v>39900</v>
      </c>
      <c r="G106" s="85" t="s">
        <v>316</v>
      </c>
      <c r="H106" s="65"/>
      <c r="I106" s="65"/>
    </row>
    <row r="107" spans="1:9" ht="24">
      <c r="A107" s="63">
        <v>39</v>
      </c>
      <c r="B107" s="64" t="s">
        <v>483</v>
      </c>
      <c r="C107" s="65" t="s">
        <v>468</v>
      </c>
      <c r="D107" s="66">
        <v>1200</v>
      </c>
      <c r="E107" s="66" t="s">
        <v>417</v>
      </c>
      <c r="F107" s="66">
        <v>1200</v>
      </c>
      <c r="G107" s="85" t="s">
        <v>316</v>
      </c>
      <c r="H107" s="65"/>
      <c r="I107" s="65"/>
    </row>
    <row r="108" spans="1:9" ht="24">
      <c r="A108" s="63">
        <v>40</v>
      </c>
      <c r="B108" s="64" t="s">
        <v>484</v>
      </c>
      <c r="C108" s="65" t="s">
        <v>468</v>
      </c>
      <c r="D108" s="66">
        <v>930</v>
      </c>
      <c r="E108" s="66" t="s">
        <v>417</v>
      </c>
      <c r="F108" s="66">
        <v>930</v>
      </c>
      <c r="G108" s="85" t="s">
        <v>445</v>
      </c>
      <c r="H108" s="65"/>
      <c r="I108" s="65"/>
    </row>
    <row r="109" spans="1:9" ht="24">
      <c r="A109" s="63">
        <v>41</v>
      </c>
      <c r="B109" s="64" t="s">
        <v>485</v>
      </c>
      <c r="C109" s="65" t="s">
        <v>486</v>
      </c>
      <c r="D109" s="66">
        <v>1000</v>
      </c>
      <c r="E109" s="66" t="s">
        <v>417</v>
      </c>
      <c r="F109" s="66">
        <v>1000</v>
      </c>
      <c r="G109" s="85" t="s">
        <v>414</v>
      </c>
      <c r="H109" s="65"/>
      <c r="I109" s="65"/>
    </row>
    <row r="110" spans="1:9" ht="24">
      <c r="A110" s="63">
        <v>42</v>
      </c>
      <c r="B110" s="64" t="s">
        <v>487</v>
      </c>
      <c r="C110" s="65" t="s">
        <v>486</v>
      </c>
      <c r="D110" s="66">
        <v>1000</v>
      </c>
      <c r="E110" s="66" t="s">
        <v>417</v>
      </c>
      <c r="F110" s="66">
        <v>1000</v>
      </c>
      <c r="G110" s="85" t="s">
        <v>342</v>
      </c>
      <c r="H110" s="65"/>
      <c r="I110" s="65"/>
    </row>
    <row r="111" spans="1:9" ht="24">
      <c r="A111" s="63">
        <v>43</v>
      </c>
      <c r="B111" s="64" t="s">
        <v>488</v>
      </c>
      <c r="C111" s="65" t="s">
        <v>486</v>
      </c>
      <c r="D111" s="66">
        <v>1000</v>
      </c>
      <c r="E111" s="66" t="s">
        <v>417</v>
      </c>
      <c r="F111" s="66">
        <v>1000</v>
      </c>
      <c r="G111" s="85" t="s">
        <v>371</v>
      </c>
      <c r="H111" s="65"/>
      <c r="I111" s="65"/>
    </row>
    <row r="112" spans="1:9" ht="24">
      <c r="A112" s="63">
        <v>44</v>
      </c>
      <c r="B112" s="64" t="s">
        <v>489</v>
      </c>
      <c r="C112" s="65" t="s">
        <v>468</v>
      </c>
      <c r="D112" s="66">
        <v>1200</v>
      </c>
      <c r="E112" s="66" t="s">
        <v>417</v>
      </c>
      <c r="F112" s="66">
        <v>1200</v>
      </c>
      <c r="G112" s="85" t="s">
        <v>371</v>
      </c>
      <c r="H112" s="65"/>
      <c r="I112" s="65"/>
    </row>
    <row r="113" spans="1:9" ht="24">
      <c r="A113" s="63">
        <v>45</v>
      </c>
      <c r="B113" s="64" t="s">
        <v>490</v>
      </c>
      <c r="C113" s="65" t="s">
        <v>486</v>
      </c>
      <c r="D113" s="66">
        <v>1000</v>
      </c>
      <c r="E113" s="66" t="s">
        <v>417</v>
      </c>
      <c r="F113" s="66">
        <v>1000</v>
      </c>
      <c r="G113" s="85" t="s">
        <v>342</v>
      </c>
      <c r="H113" s="65"/>
      <c r="I113" s="65"/>
    </row>
    <row r="114" spans="1:9" ht="24">
      <c r="A114" s="63">
        <v>46</v>
      </c>
      <c r="B114" s="64" t="s">
        <v>491</v>
      </c>
      <c r="C114" s="65" t="s">
        <v>479</v>
      </c>
      <c r="D114" s="66">
        <v>90000</v>
      </c>
      <c r="E114" s="66" t="s">
        <v>480</v>
      </c>
      <c r="F114" s="66">
        <v>90000</v>
      </c>
      <c r="G114" s="85" t="s">
        <v>316</v>
      </c>
      <c r="H114" s="65"/>
      <c r="I114" s="65"/>
    </row>
    <row r="115" spans="1:9" ht="24">
      <c r="A115" s="63">
        <v>47</v>
      </c>
      <c r="B115" s="64" t="s">
        <v>492</v>
      </c>
      <c r="C115" s="65" t="s">
        <v>486</v>
      </c>
      <c r="D115" s="66">
        <v>2000</v>
      </c>
      <c r="E115" s="66" t="s">
        <v>413</v>
      </c>
      <c r="F115" s="66">
        <v>8000</v>
      </c>
      <c r="G115" s="85" t="s">
        <v>414</v>
      </c>
      <c r="H115" s="65"/>
      <c r="I115" s="65"/>
    </row>
    <row r="116" spans="1:9" ht="24">
      <c r="A116" s="63">
        <v>48</v>
      </c>
      <c r="B116" s="64" t="s">
        <v>493</v>
      </c>
      <c r="C116" s="65" t="s">
        <v>486</v>
      </c>
      <c r="D116" s="66">
        <v>2000</v>
      </c>
      <c r="E116" s="66" t="s">
        <v>417</v>
      </c>
      <c r="F116" s="66">
        <v>2000</v>
      </c>
      <c r="G116" s="85" t="s">
        <v>494</v>
      </c>
      <c r="H116" s="65"/>
      <c r="I116" s="65"/>
    </row>
    <row r="117" spans="1:9" ht="24">
      <c r="A117" s="63">
        <v>49</v>
      </c>
      <c r="B117" s="64" t="s">
        <v>495</v>
      </c>
      <c r="C117" s="65" t="s">
        <v>486</v>
      </c>
      <c r="D117" s="66">
        <v>2000</v>
      </c>
      <c r="E117" s="66" t="s">
        <v>441</v>
      </c>
      <c r="F117" s="66">
        <v>10000</v>
      </c>
      <c r="G117" s="85" t="s">
        <v>316</v>
      </c>
      <c r="H117" s="65"/>
      <c r="I117" s="65"/>
    </row>
    <row r="118" spans="1:9" ht="24">
      <c r="A118" s="63">
        <v>50</v>
      </c>
      <c r="B118" s="64" t="s">
        <v>966</v>
      </c>
      <c r="C118" s="65" t="s">
        <v>486</v>
      </c>
      <c r="D118" s="66">
        <v>2000</v>
      </c>
      <c r="E118" s="66" t="s">
        <v>637</v>
      </c>
      <c r="F118" s="66">
        <v>6000</v>
      </c>
      <c r="G118" s="85" t="s">
        <v>342</v>
      </c>
      <c r="H118" s="65"/>
      <c r="I118" s="65"/>
    </row>
    <row r="119" spans="1:9" ht="24">
      <c r="A119" s="63">
        <v>51</v>
      </c>
      <c r="B119" s="64" t="s">
        <v>956</v>
      </c>
      <c r="C119" s="65" t="s">
        <v>486</v>
      </c>
      <c r="D119" s="66">
        <v>1200</v>
      </c>
      <c r="E119" s="66" t="s">
        <v>426</v>
      </c>
      <c r="F119" s="66">
        <v>2400</v>
      </c>
      <c r="G119" s="85" t="s">
        <v>414</v>
      </c>
      <c r="H119" s="65"/>
      <c r="I119" s="65"/>
    </row>
    <row r="120" spans="1:9" ht="24">
      <c r="A120" s="63">
        <v>52</v>
      </c>
      <c r="B120" s="64" t="s">
        <v>957</v>
      </c>
      <c r="C120" s="65" t="s">
        <v>486</v>
      </c>
      <c r="D120" s="66">
        <v>1200</v>
      </c>
      <c r="E120" s="66" t="s">
        <v>417</v>
      </c>
      <c r="F120" s="66">
        <v>1200</v>
      </c>
      <c r="G120" s="85" t="s">
        <v>371</v>
      </c>
      <c r="H120" s="65"/>
      <c r="I120" s="65"/>
    </row>
    <row r="121" spans="1:9" ht="24">
      <c r="A121" s="63">
        <v>53</v>
      </c>
      <c r="B121" s="64" t="s">
        <v>496</v>
      </c>
      <c r="C121" s="65" t="s">
        <v>497</v>
      </c>
      <c r="D121" s="66">
        <v>16000</v>
      </c>
      <c r="E121" s="66" t="s">
        <v>333</v>
      </c>
      <c r="F121" s="66">
        <v>16000</v>
      </c>
      <c r="G121" s="85" t="s">
        <v>316</v>
      </c>
      <c r="H121" s="65"/>
      <c r="I121" s="65"/>
    </row>
    <row r="122" spans="1:9" ht="24">
      <c r="A122" s="63">
        <v>54</v>
      </c>
      <c r="B122" s="64" t="s">
        <v>498</v>
      </c>
      <c r="C122" s="65" t="s">
        <v>499</v>
      </c>
      <c r="D122" s="66">
        <v>2300</v>
      </c>
      <c r="E122" s="66" t="s">
        <v>321</v>
      </c>
      <c r="F122" s="66">
        <v>2300</v>
      </c>
      <c r="G122" s="85" t="s">
        <v>316</v>
      </c>
      <c r="H122" s="65"/>
      <c r="I122" s="65"/>
    </row>
    <row r="123" spans="1:9" ht="24">
      <c r="A123" s="63">
        <v>55</v>
      </c>
      <c r="B123" s="64" t="s">
        <v>500</v>
      </c>
      <c r="C123" s="65" t="s">
        <v>501</v>
      </c>
      <c r="D123" s="66">
        <v>3300</v>
      </c>
      <c r="E123" s="66" t="s">
        <v>321</v>
      </c>
      <c r="F123" s="66">
        <v>3300</v>
      </c>
      <c r="G123" s="85" t="s">
        <v>316</v>
      </c>
      <c r="H123" s="65"/>
      <c r="I123" s="65"/>
    </row>
    <row r="124" spans="1:9" ht="24">
      <c r="A124" s="63">
        <v>56</v>
      </c>
      <c r="B124" s="64" t="s">
        <v>502</v>
      </c>
      <c r="C124" s="65" t="s">
        <v>503</v>
      </c>
      <c r="D124" s="66">
        <v>3300</v>
      </c>
      <c r="E124" s="66" t="s">
        <v>321</v>
      </c>
      <c r="F124" s="66">
        <v>3300</v>
      </c>
      <c r="G124" s="85" t="s">
        <v>316</v>
      </c>
      <c r="H124" s="65"/>
      <c r="I124" s="65"/>
    </row>
    <row r="125" spans="1:9" ht="24">
      <c r="A125" s="63">
        <v>57</v>
      </c>
      <c r="B125" s="64" t="s">
        <v>504</v>
      </c>
      <c r="C125" s="65" t="s">
        <v>501</v>
      </c>
      <c r="D125" s="66">
        <v>3300</v>
      </c>
      <c r="E125" s="66" t="s">
        <v>321</v>
      </c>
      <c r="F125" s="66">
        <v>3300</v>
      </c>
      <c r="G125" s="85" t="s">
        <v>316</v>
      </c>
      <c r="H125" s="65"/>
      <c r="I125" s="65"/>
    </row>
    <row r="126" spans="1:9" ht="24">
      <c r="A126" s="63">
        <v>58</v>
      </c>
      <c r="B126" s="64" t="s">
        <v>505</v>
      </c>
      <c r="C126" s="65" t="s">
        <v>506</v>
      </c>
      <c r="D126" s="66">
        <v>3200</v>
      </c>
      <c r="E126" s="66" t="s">
        <v>321</v>
      </c>
      <c r="F126" s="66">
        <v>3200</v>
      </c>
      <c r="G126" s="85" t="s">
        <v>316</v>
      </c>
      <c r="H126" s="65"/>
      <c r="I126" s="65"/>
    </row>
    <row r="127" spans="1:9" ht="24">
      <c r="A127" s="63">
        <v>59</v>
      </c>
      <c r="B127" s="64" t="s">
        <v>507</v>
      </c>
      <c r="C127" s="65" t="s">
        <v>508</v>
      </c>
      <c r="D127" s="66">
        <v>3500</v>
      </c>
      <c r="E127" s="66" t="s">
        <v>321</v>
      </c>
      <c r="F127" s="66">
        <v>3500</v>
      </c>
      <c r="G127" s="85" t="s">
        <v>316</v>
      </c>
      <c r="H127" s="65"/>
      <c r="I127" s="65"/>
    </row>
    <row r="128" spans="1:9" ht="24">
      <c r="A128" s="63">
        <v>60</v>
      </c>
      <c r="B128" s="64" t="s">
        <v>509</v>
      </c>
      <c r="C128" s="65" t="s">
        <v>510</v>
      </c>
      <c r="D128" s="66">
        <v>3200</v>
      </c>
      <c r="E128" s="66" t="s">
        <v>321</v>
      </c>
      <c r="F128" s="66">
        <v>3200</v>
      </c>
      <c r="G128" s="85" t="s">
        <v>316</v>
      </c>
      <c r="H128" s="65"/>
      <c r="I128" s="65"/>
    </row>
    <row r="129" spans="1:9" ht="24">
      <c r="A129" s="63">
        <v>61</v>
      </c>
      <c r="B129" s="64" t="s">
        <v>511</v>
      </c>
      <c r="C129" s="65" t="s">
        <v>512</v>
      </c>
      <c r="D129" s="66">
        <v>2200</v>
      </c>
      <c r="E129" s="66" t="s">
        <v>321</v>
      </c>
      <c r="F129" s="66">
        <v>2200</v>
      </c>
      <c r="G129" s="85" t="s">
        <v>316</v>
      </c>
      <c r="H129" s="65"/>
      <c r="I129" s="65"/>
    </row>
    <row r="130" spans="1:9" ht="24">
      <c r="A130" s="63">
        <v>62</v>
      </c>
      <c r="B130" s="64" t="s">
        <v>513</v>
      </c>
      <c r="C130" s="65" t="s">
        <v>514</v>
      </c>
      <c r="D130" s="66">
        <v>3500</v>
      </c>
      <c r="E130" s="66" t="s">
        <v>321</v>
      </c>
      <c r="F130" s="66">
        <v>3500</v>
      </c>
      <c r="G130" s="85" t="s">
        <v>316</v>
      </c>
      <c r="H130" s="65"/>
      <c r="I130" s="65"/>
    </row>
    <row r="131" spans="1:9" ht="24">
      <c r="A131" s="63">
        <v>63</v>
      </c>
      <c r="B131" s="64" t="s">
        <v>515</v>
      </c>
      <c r="C131" s="65" t="s">
        <v>510</v>
      </c>
      <c r="D131" s="66">
        <v>3200</v>
      </c>
      <c r="E131" s="66" t="s">
        <v>321</v>
      </c>
      <c r="F131" s="66">
        <v>3200</v>
      </c>
      <c r="G131" s="85" t="s">
        <v>316</v>
      </c>
      <c r="H131" s="65"/>
      <c r="I131" s="65"/>
    </row>
    <row r="132" spans="1:9" ht="24">
      <c r="A132" s="63">
        <v>64</v>
      </c>
      <c r="B132" s="64" t="s">
        <v>516</v>
      </c>
      <c r="C132" s="65" t="s">
        <v>512</v>
      </c>
      <c r="D132" s="66">
        <v>2200</v>
      </c>
      <c r="E132" s="66" t="s">
        <v>321</v>
      </c>
      <c r="F132" s="66">
        <v>2200</v>
      </c>
      <c r="G132" s="85" t="s">
        <v>316</v>
      </c>
      <c r="H132" s="65"/>
      <c r="I132" s="65"/>
    </row>
    <row r="133" spans="1:9" ht="24">
      <c r="A133" s="63">
        <v>65</v>
      </c>
      <c r="B133" s="64" t="s">
        <v>517</v>
      </c>
      <c r="C133" s="65" t="s">
        <v>510</v>
      </c>
      <c r="D133" s="66">
        <v>2300</v>
      </c>
      <c r="E133" s="66" t="s">
        <v>410</v>
      </c>
      <c r="F133" s="66">
        <v>6900</v>
      </c>
      <c r="G133" s="85" t="s">
        <v>316</v>
      </c>
      <c r="H133" s="65"/>
      <c r="I133" s="65"/>
    </row>
    <row r="134" spans="1:9" ht="24">
      <c r="A134" s="63">
        <v>66</v>
      </c>
      <c r="B134" s="64" t="s">
        <v>518</v>
      </c>
      <c r="C134" s="65" t="s">
        <v>519</v>
      </c>
      <c r="D134" s="66">
        <v>3000</v>
      </c>
      <c r="E134" s="66" t="s">
        <v>321</v>
      </c>
      <c r="F134" s="66">
        <v>3000</v>
      </c>
      <c r="G134" s="85" t="s">
        <v>316</v>
      </c>
      <c r="H134" s="65"/>
      <c r="I134" s="65"/>
    </row>
    <row r="135" spans="1:9" ht="24">
      <c r="A135" s="63">
        <v>67</v>
      </c>
      <c r="B135" s="64" t="s">
        <v>520</v>
      </c>
      <c r="C135" s="65" t="s">
        <v>521</v>
      </c>
      <c r="D135" s="66">
        <v>3000</v>
      </c>
      <c r="E135" s="66" t="s">
        <v>408</v>
      </c>
      <c r="F135" s="66">
        <v>6000</v>
      </c>
      <c r="G135" s="85" t="s">
        <v>316</v>
      </c>
      <c r="H135" s="65"/>
      <c r="I135" s="65"/>
    </row>
    <row r="136" spans="1:9" ht="24">
      <c r="A136" s="63">
        <v>68</v>
      </c>
      <c r="B136" s="64" t="s">
        <v>522</v>
      </c>
      <c r="C136" s="65" t="s">
        <v>523</v>
      </c>
      <c r="D136" s="66">
        <v>8100</v>
      </c>
      <c r="E136" s="66" t="s">
        <v>408</v>
      </c>
      <c r="F136" s="66">
        <v>16200</v>
      </c>
      <c r="G136" s="85" t="s">
        <v>414</v>
      </c>
      <c r="H136" s="65"/>
      <c r="I136" s="65"/>
    </row>
    <row r="137" spans="1:9" ht="24">
      <c r="A137" s="63">
        <v>69</v>
      </c>
      <c r="B137" s="64" t="s">
        <v>524</v>
      </c>
      <c r="C137" s="65" t="s">
        <v>525</v>
      </c>
      <c r="D137" s="66">
        <v>14060</v>
      </c>
      <c r="E137" s="66" t="s">
        <v>321</v>
      </c>
      <c r="F137" s="66">
        <v>14060</v>
      </c>
      <c r="G137" s="85" t="s">
        <v>316</v>
      </c>
      <c r="H137" s="65"/>
      <c r="I137" s="65"/>
    </row>
    <row r="138" spans="1:9" ht="24">
      <c r="A138" s="63">
        <v>70</v>
      </c>
      <c r="B138" s="64" t="s">
        <v>526</v>
      </c>
      <c r="C138" s="65" t="s">
        <v>523</v>
      </c>
      <c r="D138" s="66">
        <v>8550</v>
      </c>
      <c r="E138" s="66" t="s">
        <v>527</v>
      </c>
      <c r="F138" s="66">
        <v>34200</v>
      </c>
      <c r="G138" s="85" t="s">
        <v>316</v>
      </c>
      <c r="H138" s="65"/>
      <c r="I138" s="65"/>
    </row>
    <row r="139" spans="1:9" ht="24">
      <c r="A139" s="63">
        <v>71</v>
      </c>
      <c r="B139" s="64" t="s">
        <v>528</v>
      </c>
      <c r="C139" s="65" t="s">
        <v>525</v>
      </c>
      <c r="D139" s="66">
        <v>4500</v>
      </c>
      <c r="E139" s="66" t="s">
        <v>321</v>
      </c>
      <c r="F139" s="66">
        <v>4500</v>
      </c>
      <c r="G139" s="85" t="s">
        <v>445</v>
      </c>
      <c r="H139" s="65"/>
      <c r="I139" s="65"/>
    </row>
    <row r="140" spans="1:9" ht="24">
      <c r="A140" s="63">
        <v>72</v>
      </c>
      <c r="B140" s="64" t="s">
        <v>529</v>
      </c>
      <c r="C140" s="65" t="s">
        <v>530</v>
      </c>
      <c r="D140" s="66">
        <v>4916</v>
      </c>
      <c r="E140" s="66" t="s">
        <v>531</v>
      </c>
      <c r="F140" s="76">
        <v>29496</v>
      </c>
      <c r="G140" s="85" t="s">
        <v>316</v>
      </c>
      <c r="H140" s="65"/>
      <c r="I140" s="65"/>
    </row>
    <row r="141" spans="1:9" ht="24">
      <c r="A141" s="63">
        <v>73</v>
      </c>
      <c r="B141" s="64" t="s">
        <v>532</v>
      </c>
      <c r="C141" s="65" t="s">
        <v>525</v>
      </c>
      <c r="D141" s="66">
        <v>4400</v>
      </c>
      <c r="E141" s="66" t="s">
        <v>321</v>
      </c>
      <c r="F141" s="66">
        <v>4400</v>
      </c>
      <c r="G141" s="85" t="s">
        <v>414</v>
      </c>
      <c r="H141" s="65"/>
      <c r="I141" s="65"/>
    </row>
    <row r="142" spans="1:9" ht="24">
      <c r="A142" s="63">
        <v>74</v>
      </c>
      <c r="B142" s="64" t="s">
        <v>533</v>
      </c>
      <c r="C142" s="65" t="s">
        <v>525</v>
      </c>
      <c r="D142" s="66">
        <v>3000</v>
      </c>
      <c r="E142" s="66" t="s">
        <v>321</v>
      </c>
      <c r="F142" s="66">
        <v>3000</v>
      </c>
      <c r="G142" s="85" t="s">
        <v>342</v>
      </c>
      <c r="H142" s="65"/>
      <c r="I142" s="65"/>
    </row>
    <row r="143" spans="1:9" ht="24">
      <c r="A143" s="63">
        <v>75</v>
      </c>
      <c r="B143" s="64" t="s">
        <v>534</v>
      </c>
      <c r="C143" s="65" t="s">
        <v>525</v>
      </c>
      <c r="D143" s="66">
        <v>3000</v>
      </c>
      <c r="E143" s="66" t="s">
        <v>321</v>
      </c>
      <c r="F143" s="66">
        <v>3000</v>
      </c>
      <c r="G143" s="85" t="s">
        <v>371</v>
      </c>
      <c r="H143" s="65"/>
      <c r="I143" s="65"/>
    </row>
    <row r="144" spans="1:9" ht="24">
      <c r="A144" s="63">
        <v>76</v>
      </c>
      <c r="B144" s="64" t="s">
        <v>535</v>
      </c>
      <c r="C144" s="65" t="s">
        <v>525</v>
      </c>
      <c r="D144" s="66">
        <v>3000</v>
      </c>
      <c r="E144" s="66" t="s">
        <v>321</v>
      </c>
      <c r="F144" s="66">
        <v>3000</v>
      </c>
      <c r="G144" s="85" t="s">
        <v>494</v>
      </c>
      <c r="H144" s="65"/>
      <c r="I144" s="65"/>
    </row>
    <row r="145" spans="1:9" ht="24">
      <c r="A145" s="63">
        <v>77</v>
      </c>
      <c r="B145" s="64" t="s">
        <v>536</v>
      </c>
      <c r="C145" s="65" t="s">
        <v>525</v>
      </c>
      <c r="D145" s="66">
        <v>4060</v>
      </c>
      <c r="E145" s="66" t="s">
        <v>537</v>
      </c>
      <c r="F145" s="66">
        <v>20300</v>
      </c>
      <c r="G145" s="85" t="s">
        <v>316</v>
      </c>
      <c r="H145" s="65"/>
      <c r="I145" s="65"/>
    </row>
    <row r="146" spans="1:9" ht="24">
      <c r="A146" s="63">
        <v>78</v>
      </c>
      <c r="B146" s="64" t="s">
        <v>538</v>
      </c>
      <c r="C146" s="65" t="s">
        <v>525</v>
      </c>
      <c r="D146" s="66">
        <v>4000</v>
      </c>
      <c r="E146" s="66" t="s">
        <v>321</v>
      </c>
      <c r="F146" s="66">
        <v>4000</v>
      </c>
      <c r="G146" s="85" t="s">
        <v>414</v>
      </c>
      <c r="H146" s="65"/>
      <c r="I146" s="65"/>
    </row>
    <row r="147" spans="1:9" ht="24">
      <c r="A147" s="63">
        <v>79</v>
      </c>
      <c r="B147" s="64" t="s">
        <v>539</v>
      </c>
      <c r="C147" s="65" t="s">
        <v>525</v>
      </c>
      <c r="D147" s="66">
        <v>4000</v>
      </c>
      <c r="E147" s="66" t="s">
        <v>321</v>
      </c>
      <c r="F147" s="66">
        <v>4000</v>
      </c>
      <c r="G147" s="85" t="s">
        <v>494</v>
      </c>
      <c r="H147" s="65"/>
      <c r="I147" s="65"/>
    </row>
    <row r="148" spans="1:9" ht="24">
      <c r="A148" s="63">
        <v>80</v>
      </c>
      <c r="B148" s="64" t="s">
        <v>958</v>
      </c>
      <c r="C148" s="65" t="s">
        <v>525</v>
      </c>
      <c r="D148" s="66">
        <v>6000</v>
      </c>
      <c r="E148" s="66" t="s">
        <v>527</v>
      </c>
      <c r="F148" s="66">
        <v>24000</v>
      </c>
      <c r="G148" s="85" t="s">
        <v>414</v>
      </c>
      <c r="H148" s="65"/>
      <c r="I148" s="65"/>
    </row>
    <row r="149" spans="1:9" ht="24">
      <c r="A149" s="63">
        <v>81</v>
      </c>
      <c r="B149" s="64" t="s">
        <v>959</v>
      </c>
      <c r="C149" s="65" t="s">
        <v>525</v>
      </c>
      <c r="D149" s="66">
        <v>5000</v>
      </c>
      <c r="E149" s="66" t="s">
        <v>410</v>
      </c>
      <c r="F149" s="66">
        <v>15000</v>
      </c>
      <c r="G149" s="85" t="s">
        <v>414</v>
      </c>
      <c r="H149" s="65"/>
      <c r="I149" s="65"/>
    </row>
    <row r="150" spans="1:9" ht="24">
      <c r="A150" s="63">
        <v>82</v>
      </c>
      <c r="B150" s="64" t="s">
        <v>960</v>
      </c>
      <c r="C150" s="65" t="s">
        <v>525</v>
      </c>
      <c r="D150" s="66">
        <v>5000</v>
      </c>
      <c r="E150" s="66" t="s">
        <v>408</v>
      </c>
      <c r="F150" s="66">
        <v>10000</v>
      </c>
      <c r="G150" s="85" t="s">
        <v>342</v>
      </c>
      <c r="H150" s="65"/>
      <c r="I150" s="65"/>
    </row>
    <row r="151" spans="1:9" ht="24">
      <c r="A151" s="63">
        <v>83</v>
      </c>
      <c r="B151" s="64" t="s">
        <v>961</v>
      </c>
      <c r="C151" s="65" t="s">
        <v>525</v>
      </c>
      <c r="D151" s="66">
        <v>5000</v>
      </c>
      <c r="E151" s="66" t="s">
        <v>321</v>
      </c>
      <c r="F151" s="66">
        <v>5000</v>
      </c>
      <c r="G151" s="85" t="s">
        <v>445</v>
      </c>
      <c r="H151" s="65"/>
      <c r="I151" s="65"/>
    </row>
    <row r="152" spans="1:9" ht="24">
      <c r="A152" s="63">
        <v>84</v>
      </c>
      <c r="B152" s="64" t="s">
        <v>962</v>
      </c>
      <c r="C152" s="65" t="s">
        <v>525</v>
      </c>
      <c r="D152" s="66">
        <v>5000</v>
      </c>
      <c r="E152" s="66" t="s">
        <v>321</v>
      </c>
      <c r="F152" s="66">
        <v>5000</v>
      </c>
      <c r="G152" s="85" t="s">
        <v>445</v>
      </c>
      <c r="H152" s="65"/>
      <c r="I152" s="65"/>
    </row>
    <row r="153" spans="1:9" ht="24">
      <c r="A153" s="63">
        <v>85</v>
      </c>
      <c r="B153" s="64" t="s">
        <v>540</v>
      </c>
      <c r="C153" s="65" t="s">
        <v>541</v>
      </c>
      <c r="D153" s="66">
        <v>1500</v>
      </c>
      <c r="E153" s="66" t="s">
        <v>333</v>
      </c>
      <c r="F153" s="66">
        <v>1500</v>
      </c>
      <c r="G153" s="85" t="s">
        <v>316</v>
      </c>
      <c r="H153" s="65"/>
      <c r="I153" s="65"/>
    </row>
    <row r="154" spans="1:9" ht="24">
      <c r="A154" s="63">
        <v>86</v>
      </c>
      <c r="B154" s="64" t="s">
        <v>542</v>
      </c>
      <c r="C154" s="65" t="s">
        <v>543</v>
      </c>
      <c r="D154" s="66">
        <v>1800</v>
      </c>
      <c r="E154" s="66" t="s">
        <v>333</v>
      </c>
      <c r="F154" s="66">
        <v>1800</v>
      </c>
      <c r="G154" s="85" t="s">
        <v>316</v>
      </c>
      <c r="H154" s="65"/>
      <c r="I154" s="65"/>
    </row>
    <row r="155" spans="1:9" ht="24">
      <c r="A155" s="63">
        <v>87</v>
      </c>
      <c r="B155" s="64" t="s">
        <v>328</v>
      </c>
      <c r="C155" s="65" t="s">
        <v>544</v>
      </c>
      <c r="D155" s="66">
        <v>8600</v>
      </c>
      <c r="E155" s="66" t="s">
        <v>386</v>
      </c>
      <c r="F155" s="66">
        <v>8600</v>
      </c>
      <c r="G155" s="85" t="s">
        <v>414</v>
      </c>
      <c r="H155" s="65"/>
      <c r="I155" s="65"/>
    </row>
    <row r="156" spans="1:9" ht="24">
      <c r="A156" s="63">
        <v>88</v>
      </c>
      <c r="B156" s="64" t="s">
        <v>545</v>
      </c>
      <c r="C156" s="65" t="s">
        <v>546</v>
      </c>
      <c r="D156" s="66">
        <v>0</v>
      </c>
      <c r="E156" s="66" t="s">
        <v>386</v>
      </c>
      <c r="F156" s="66">
        <v>0</v>
      </c>
      <c r="G156" s="85" t="s">
        <v>316</v>
      </c>
      <c r="H156" s="65" t="s">
        <v>547</v>
      </c>
      <c r="I156" s="65" t="s">
        <v>548</v>
      </c>
    </row>
    <row r="157" spans="1:9" ht="24">
      <c r="A157" s="63">
        <v>89</v>
      </c>
      <c r="B157" s="64" t="s">
        <v>549</v>
      </c>
      <c r="C157" s="65" t="s">
        <v>546</v>
      </c>
      <c r="D157" s="66">
        <v>32568</v>
      </c>
      <c r="E157" s="66" t="s">
        <v>386</v>
      </c>
      <c r="F157" s="66">
        <v>32568</v>
      </c>
      <c r="G157" s="85" t="s">
        <v>316</v>
      </c>
      <c r="H157" s="77"/>
      <c r="I157" s="65"/>
    </row>
    <row r="158" spans="1:9" ht="24">
      <c r="A158" s="63">
        <v>90</v>
      </c>
      <c r="B158" s="64" t="s">
        <v>550</v>
      </c>
      <c r="C158" s="65" t="s">
        <v>546</v>
      </c>
      <c r="D158" s="66">
        <v>41456</v>
      </c>
      <c r="E158" s="66" t="s">
        <v>386</v>
      </c>
      <c r="F158" s="66">
        <v>41456</v>
      </c>
      <c r="G158" s="85" t="s">
        <v>316</v>
      </c>
      <c r="H158" s="77"/>
      <c r="I158" s="65"/>
    </row>
    <row r="159" spans="1:9" ht="24">
      <c r="A159" s="63">
        <v>91</v>
      </c>
      <c r="B159" s="64" t="s">
        <v>551</v>
      </c>
      <c r="C159" s="65" t="s">
        <v>546</v>
      </c>
      <c r="D159" s="66">
        <v>43042</v>
      </c>
      <c r="E159" s="66" t="s">
        <v>386</v>
      </c>
      <c r="F159" s="66">
        <v>39042</v>
      </c>
      <c r="G159" s="85" t="s">
        <v>316</v>
      </c>
      <c r="H159" s="65"/>
      <c r="I159" s="65"/>
    </row>
    <row r="160" spans="1:9" ht="24">
      <c r="A160" s="63">
        <v>92</v>
      </c>
      <c r="B160" s="64" t="s">
        <v>552</v>
      </c>
      <c r="C160" s="65" t="s">
        <v>546</v>
      </c>
      <c r="D160" s="66">
        <v>43200</v>
      </c>
      <c r="E160" s="66" t="s">
        <v>386</v>
      </c>
      <c r="F160" s="66">
        <v>39200</v>
      </c>
      <c r="G160" s="85" t="s">
        <v>316</v>
      </c>
      <c r="H160" s="65"/>
      <c r="I160" s="65"/>
    </row>
    <row r="161" spans="1:9" ht="24">
      <c r="A161" s="63">
        <v>93</v>
      </c>
      <c r="B161" s="64" t="s">
        <v>553</v>
      </c>
      <c r="C161" s="65" t="s">
        <v>546</v>
      </c>
      <c r="D161" s="66">
        <v>45000</v>
      </c>
      <c r="E161" s="66" t="s">
        <v>386</v>
      </c>
      <c r="F161" s="66">
        <v>45000</v>
      </c>
      <c r="G161" s="85" t="s">
        <v>414</v>
      </c>
      <c r="H161" s="65"/>
      <c r="I161" s="65"/>
    </row>
    <row r="162" spans="1:9" ht="24">
      <c r="A162" s="63">
        <v>94</v>
      </c>
      <c r="B162" s="64" t="s">
        <v>554</v>
      </c>
      <c r="C162" s="65" t="s">
        <v>546</v>
      </c>
      <c r="D162" s="66">
        <v>39500</v>
      </c>
      <c r="E162" s="66" t="s">
        <v>386</v>
      </c>
      <c r="F162" s="66">
        <v>39500</v>
      </c>
      <c r="G162" s="85" t="s">
        <v>316</v>
      </c>
      <c r="H162" s="65"/>
      <c r="I162" s="65"/>
    </row>
    <row r="163" spans="1:9" ht="24">
      <c r="A163" s="63">
        <v>95</v>
      </c>
      <c r="B163" s="64" t="s">
        <v>555</v>
      </c>
      <c r="C163" s="65" t="s">
        <v>546</v>
      </c>
      <c r="D163" s="66">
        <v>42611</v>
      </c>
      <c r="E163" s="66" t="s">
        <v>390</v>
      </c>
      <c r="F163" s="66">
        <v>42611</v>
      </c>
      <c r="G163" s="85" t="s">
        <v>445</v>
      </c>
      <c r="H163" s="65"/>
      <c r="I163" s="65"/>
    </row>
    <row r="164" spans="1:9" ht="24">
      <c r="A164" s="63">
        <v>96</v>
      </c>
      <c r="B164" s="64" t="s">
        <v>556</v>
      </c>
      <c r="C164" s="65" t="s">
        <v>546</v>
      </c>
      <c r="D164" s="66">
        <v>39900</v>
      </c>
      <c r="E164" s="66" t="s">
        <v>390</v>
      </c>
      <c r="F164" s="66">
        <v>39900</v>
      </c>
      <c r="G164" s="85" t="s">
        <v>342</v>
      </c>
      <c r="H164" s="65"/>
      <c r="I164" s="65"/>
    </row>
    <row r="165" spans="1:9" ht="24">
      <c r="A165" s="63">
        <v>97</v>
      </c>
      <c r="B165" s="64" t="s">
        <v>557</v>
      </c>
      <c r="C165" s="65" t="s">
        <v>546</v>
      </c>
      <c r="D165" s="66">
        <v>35000</v>
      </c>
      <c r="E165" s="66" t="s">
        <v>390</v>
      </c>
      <c r="F165" s="66">
        <v>35000</v>
      </c>
      <c r="G165" s="85" t="s">
        <v>371</v>
      </c>
      <c r="H165" s="65"/>
      <c r="I165" s="65"/>
    </row>
    <row r="166" spans="1:9" ht="24">
      <c r="A166" s="63">
        <v>98</v>
      </c>
      <c r="B166" s="64" t="s">
        <v>558</v>
      </c>
      <c r="C166" s="65" t="s">
        <v>546</v>
      </c>
      <c r="D166" s="66">
        <v>35000</v>
      </c>
      <c r="E166" s="66" t="s">
        <v>390</v>
      </c>
      <c r="F166" s="66">
        <v>35000</v>
      </c>
      <c r="G166" s="85" t="s">
        <v>494</v>
      </c>
      <c r="H166" s="65"/>
      <c r="I166" s="65"/>
    </row>
    <row r="167" spans="1:9" ht="24">
      <c r="A167" s="63">
        <v>99</v>
      </c>
      <c r="B167" s="64" t="s">
        <v>566</v>
      </c>
      <c r="C167" s="65" t="s">
        <v>565</v>
      </c>
      <c r="D167" s="66">
        <v>98000</v>
      </c>
      <c r="E167" s="66" t="s">
        <v>386</v>
      </c>
      <c r="F167" s="66">
        <v>98000</v>
      </c>
      <c r="G167" s="85" t="s">
        <v>414</v>
      </c>
      <c r="H167" s="65"/>
      <c r="I167" s="65"/>
    </row>
    <row r="168" spans="1:9" ht="24">
      <c r="A168" s="63">
        <v>100</v>
      </c>
      <c r="B168" s="64" t="s">
        <v>567</v>
      </c>
      <c r="C168" s="65" t="s">
        <v>568</v>
      </c>
      <c r="D168" s="66">
        <v>50000</v>
      </c>
      <c r="E168" s="66" t="s">
        <v>386</v>
      </c>
      <c r="F168" s="66">
        <v>50000</v>
      </c>
      <c r="G168" s="85" t="s">
        <v>316</v>
      </c>
      <c r="H168" s="65"/>
      <c r="I168" s="65"/>
    </row>
    <row r="169" spans="1:9" ht="24">
      <c r="A169" s="63">
        <v>101</v>
      </c>
      <c r="B169" s="64" t="s">
        <v>569</v>
      </c>
      <c r="C169" s="65" t="s">
        <v>570</v>
      </c>
      <c r="D169" s="66">
        <v>33000</v>
      </c>
      <c r="E169" s="66" t="s">
        <v>571</v>
      </c>
      <c r="F169" s="66">
        <v>66000</v>
      </c>
      <c r="G169" s="85" t="s">
        <v>316</v>
      </c>
      <c r="H169" s="65"/>
      <c r="I169" s="65"/>
    </row>
    <row r="170" spans="1:9" ht="24">
      <c r="A170" s="63">
        <v>102</v>
      </c>
      <c r="B170" s="64" t="s">
        <v>572</v>
      </c>
      <c r="C170" s="65" t="s">
        <v>570</v>
      </c>
      <c r="D170" s="66">
        <v>27500</v>
      </c>
      <c r="E170" s="66" t="s">
        <v>386</v>
      </c>
      <c r="F170" s="66">
        <v>27500</v>
      </c>
      <c r="G170" s="85" t="s">
        <v>316</v>
      </c>
      <c r="H170" s="65"/>
      <c r="I170" s="65"/>
    </row>
    <row r="171" spans="1:9" ht="24">
      <c r="A171" s="63">
        <v>103</v>
      </c>
      <c r="B171" s="64" t="s">
        <v>573</v>
      </c>
      <c r="C171" s="65" t="s">
        <v>570</v>
      </c>
      <c r="D171" s="66">
        <v>42000</v>
      </c>
      <c r="E171" s="66" t="s">
        <v>574</v>
      </c>
      <c r="F171" s="66">
        <f>D171*11</f>
        <v>462000</v>
      </c>
      <c r="G171" s="85" t="s">
        <v>316</v>
      </c>
      <c r="H171" s="65"/>
      <c r="I171" s="65"/>
    </row>
    <row r="172" spans="1:9" ht="24">
      <c r="A172" s="63">
        <v>104</v>
      </c>
      <c r="B172" s="64" t="s">
        <v>575</v>
      </c>
      <c r="C172" s="65" t="s">
        <v>570</v>
      </c>
      <c r="D172" s="66">
        <f>61000/2</f>
        <v>30500</v>
      </c>
      <c r="E172" s="66" t="s">
        <v>571</v>
      </c>
      <c r="F172" s="66">
        <v>61000</v>
      </c>
      <c r="G172" s="85" t="s">
        <v>316</v>
      </c>
      <c r="H172" s="65"/>
      <c r="I172" s="65"/>
    </row>
    <row r="173" spans="1:9" ht="24">
      <c r="A173" s="63">
        <v>105</v>
      </c>
      <c r="B173" s="64" t="s">
        <v>576</v>
      </c>
      <c r="C173" s="65" t="s">
        <v>570</v>
      </c>
      <c r="D173" s="66">
        <v>25000</v>
      </c>
      <c r="E173" s="66" t="s">
        <v>390</v>
      </c>
      <c r="F173" s="66">
        <v>25000</v>
      </c>
      <c r="G173" s="85" t="s">
        <v>316</v>
      </c>
      <c r="H173" s="65"/>
      <c r="I173" s="65"/>
    </row>
    <row r="174" spans="1:9" ht="24">
      <c r="A174" s="63">
        <v>106</v>
      </c>
      <c r="B174" s="64" t="s">
        <v>577</v>
      </c>
      <c r="C174" s="65" t="s">
        <v>570</v>
      </c>
      <c r="D174" s="66">
        <v>33000</v>
      </c>
      <c r="E174" s="66" t="s">
        <v>578</v>
      </c>
      <c r="F174" s="66">
        <f>D174*6</f>
        <v>198000</v>
      </c>
      <c r="G174" s="85" t="s">
        <v>316</v>
      </c>
      <c r="H174" s="65"/>
      <c r="I174" s="65"/>
    </row>
    <row r="175" spans="1:9" ht="24">
      <c r="A175" s="63">
        <v>107</v>
      </c>
      <c r="B175" s="64" t="s">
        <v>579</v>
      </c>
      <c r="C175" s="65" t="s">
        <v>570</v>
      </c>
      <c r="D175" s="66">
        <v>44500</v>
      </c>
      <c r="E175" s="66" t="s">
        <v>386</v>
      </c>
      <c r="F175" s="66">
        <v>44500</v>
      </c>
      <c r="G175" s="85" t="s">
        <v>342</v>
      </c>
      <c r="H175" s="65"/>
      <c r="I175" s="65"/>
    </row>
    <row r="176" spans="1:9" ht="24">
      <c r="A176" s="63">
        <v>108</v>
      </c>
      <c r="B176" s="64" t="s">
        <v>580</v>
      </c>
      <c r="C176" s="65" t="s">
        <v>581</v>
      </c>
      <c r="D176" s="66">
        <v>3584.5</v>
      </c>
      <c r="E176" s="66" t="s">
        <v>386</v>
      </c>
      <c r="F176" s="66">
        <v>3584.5</v>
      </c>
      <c r="G176" s="85" t="s">
        <v>316</v>
      </c>
      <c r="H176" s="65"/>
      <c r="I176" s="65"/>
    </row>
    <row r="177" spans="1:9" ht="24">
      <c r="A177" s="63">
        <v>109</v>
      </c>
      <c r="B177" s="64" t="s">
        <v>582</v>
      </c>
      <c r="C177" s="65" t="s">
        <v>581</v>
      </c>
      <c r="D177" s="66">
        <v>40000</v>
      </c>
      <c r="E177" s="66" t="s">
        <v>386</v>
      </c>
      <c r="F177" s="66">
        <v>40000</v>
      </c>
      <c r="G177" s="85" t="s">
        <v>316</v>
      </c>
      <c r="H177" s="65"/>
      <c r="I177" s="65"/>
    </row>
    <row r="178" spans="1:9" ht="24">
      <c r="A178" s="63">
        <v>110</v>
      </c>
      <c r="B178" s="64" t="s">
        <v>584</v>
      </c>
      <c r="C178" s="65" t="s">
        <v>585</v>
      </c>
      <c r="D178" s="66">
        <v>18000</v>
      </c>
      <c r="E178" s="66" t="s">
        <v>386</v>
      </c>
      <c r="F178" s="66">
        <v>18000</v>
      </c>
      <c r="G178" s="85" t="s">
        <v>316</v>
      </c>
      <c r="H178" s="65"/>
      <c r="I178" s="65"/>
    </row>
    <row r="179" spans="1:9" ht="24">
      <c r="A179" s="63">
        <v>111</v>
      </c>
      <c r="B179" s="64" t="s">
        <v>586</v>
      </c>
      <c r="C179" s="65" t="s">
        <v>587</v>
      </c>
      <c r="D179" s="66">
        <v>15000</v>
      </c>
      <c r="E179" s="66" t="s">
        <v>588</v>
      </c>
      <c r="F179" s="66">
        <v>15000</v>
      </c>
      <c r="G179" s="85" t="s">
        <v>414</v>
      </c>
      <c r="H179" s="65"/>
      <c r="I179" s="65"/>
    </row>
    <row r="180" spans="1:9" ht="24">
      <c r="A180" s="63">
        <v>112</v>
      </c>
      <c r="B180" s="80" t="s">
        <v>589</v>
      </c>
      <c r="C180" s="65" t="s">
        <v>590</v>
      </c>
      <c r="D180" s="66">
        <v>9800</v>
      </c>
      <c r="E180" s="66" t="s">
        <v>591</v>
      </c>
      <c r="F180" s="66">
        <v>9800</v>
      </c>
      <c r="G180" s="85" t="s">
        <v>316</v>
      </c>
      <c r="H180" s="65"/>
      <c r="I180" s="65"/>
    </row>
    <row r="181" spans="1:9" ht="24">
      <c r="A181" s="63">
        <v>113</v>
      </c>
      <c r="B181" s="64" t="s">
        <v>592</v>
      </c>
      <c r="C181" s="65" t="s">
        <v>593</v>
      </c>
      <c r="D181" s="66">
        <v>21000</v>
      </c>
      <c r="E181" s="66" t="s">
        <v>333</v>
      </c>
      <c r="F181" s="66">
        <v>21000</v>
      </c>
      <c r="G181" s="85" t="s">
        <v>316</v>
      </c>
      <c r="H181" s="65"/>
      <c r="I181" s="65"/>
    </row>
    <row r="182" spans="1:9" ht="24">
      <c r="A182" s="63">
        <v>114</v>
      </c>
      <c r="B182" s="64" t="s">
        <v>594</v>
      </c>
      <c r="C182" s="65" t="s">
        <v>595</v>
      </c>
      <c r="D182" s="66">
        <v>89900</v>
      </c>
      <c r="E182" s="66" t="s">
        <v>333</v>
      </c>
      <c r="F182" s="66">
        <v>89900</v>
      </c>
      <c r="G182" s="85" t="s">
        <v>316</v>
      </c>
      <c r="H182" s="65"/>
      <c r="I182" s="65"/>
    </row>
    <row r="183" spans="1:9" ht="24">
      <c r="A183" s="63">
        <v>115</v>
      </c>
      <c r="B183" s="64" t="s">
        <v>596</v>
      </c>
      <c r="C183" s="65" t="s">
        <v>597</v>
      </c>
      <c r="D183" s="66">
        <v>10300</v>
      </c>
      <c r="E183" s="66" t="s">
        <v>386</v>
      </c>
      <c r="F183" s="66">
        <v>10300</v>
      </c>
      <c r="G183" s="85" t="s">
        <v>316</v>
      </c>
      <c r="H183" s="65"/>
      <c r="I183" s="65"/>
    </row>
    <row r="184" spans="1:9" ht="24">
      <c r="A184" s="63">
        <v>116</v>
      </c>
      <c r="B184" s="64" t="s">
        <v>598</v>
      </c>
      <c r="C184" s="65" t="s">
        <v>599</v>
      </c>
      <c r="D184" s="66">
        <v>91000</v>
      </c>
      <c r="E184" s="66" t="s">
        <v>386</v>
      </c>
      <c r="F184" s="66">
        <v>91000</v>
      </c>
      <c r="G184" s="85" t="s">
        <v>316</v>
      </c>
      <c r="H184" s="65"/>
      <c r="I184" s="65"/>
    </row>
    <row r="185" spans="1:9" ht="24">
      <c r="A185" s="63">
        <v>117</v>
      </c>
      <c r="B185" s="64" t="s">
        <v>602</v>
      </c>
      <c r="C185" s="65" t="s">
        <v>601</v>
      </c>
      <c r="D185" s="66">
        <v>6190</v>
      </c>
      <c r="E185" s="66" t="s">
        <v>417</v>
      </c>
      <c r="F185" s="66">
        <v>6190</v>
      </c>
      <c r="G185" s="85" t="s">
        <v>342</v>
      </c>
      <c r="H185" s="65"/>
      <c r="I185" s="65"/>
    </row>
    <row r="186" spans="1:9" ht="24">
      <c r="A186" s="63">
        <v>118</v>
      </c>
      <c r="B186" s="64" t="s">
        <v>603</v>
      </c>
      <c r="C186" s="65" t="s">
        <v>601</v>
      </c>
      <c r="D186" s="66">
        <v>9990</v>
      </c>
      <c r="E186" s="66" t="s">
        <v>417</v>
      </c>
      <c r="F186" s="66">
        <v>9990</v>
      </c>
      <c r="G186" s="85" t="s">
        <v>316</v>
      </c>
      <c r="H186" s="65"/>
      <c r="I186" s="65"/>
    </row>
    <row r="187" spans="1:9" ht="24">
      <c r="A187" s="63">
        <v>119</v>
      </c>
      <c r="B187" s="64" t="s">
        <v>604</v>
      </c>
      <c r="C187" s="65" t="s">
        <v>605</v>
      </c>
      <c r="D187" s="66" t="s">
        <v>460</v>
      </c>
      <c r="E187" s="66" t="s">
        <v>386</v>
      </c>
      <c r="F187" s="66" t="s">
        <v>606</v>
      </c>
      <c r="G187" s="85" t="s">
        <v>316</v>
      </c>
      <c r="H187" s="65"/>
      <c r="I187" s="65"/>
    </row>
    <row r="188" spans="1:9" ht="24">
      <c r="A188" s="63">
        <v>120</v>
      </c>
      <c r="B188" s="64" t="s">
        <v>607</v>
      </c>
      <c r="C188" s="65" t="s">
        <v>605</v>
      </c>
      <c r="D188" s="66">
        <v>12000</v>
      </c>
      <c r="E188" s="66" t="s">
        <v>386</v>
      </c>
      <c r="F188" s="66">
        <v>12000</v>
      </c>
      <c r="G188" s="85" t="s">
        <v>342</v>
      </c>
      <c r="H188" s="65"/>
      <c r="I188" s="65"/>
    </row>
    <row r="189" spans="1:9" ht="24">
      <c r="A189" s="63">
        <v>121</v>
      </c>
      <c r="B189" s="64" t="s">
        <v>608</v>
      </c>
      <c r="C189" s="65" t="s">
        <v>609</v>
      </c>
      <c r="D189" s="66">
        <v>13000</v>
      </c>
      <c r="E189" s="66" t="s">
        <v>386</v>
      </c>
      <c r="F189" s="66">
        <v>13000</v>
      </c>
      <c r="G189" s="85" t="s">
        <v>414</v>
      </c>
      <c r="H189" s="65"/>
      <c r="I189" s="65"/>
    </row>
    <row r="190" spans="1:9" ht="24">
      <c r="A190" s="63">
        <v>122</v>
      </c>
      <c r="B190" s="64" t="s">
        <v>610</v>
      </c>
      <c r="C190" s="65" t="s">
        <v>609</v>
      </c>
      <c r="D190" s="66">
        <v>13000</v>
      </c>
      <c r="E190" s="66" t="s">
        <v>386</v>
      </c>
      <c r="F190" s="66">
        <v>13000</v>
      </c>
      <c r="G190" s="85" t="s">
        <v>342</v>
      </c>
      <c r="H190" s="65"/>
      <c r="I190" s="65"/>
    </row>
    <row r="191" spans="1:9" ht="24">
      <c r="A191" s="63">
        <v>123</v>
      </c>
      <c r="B191" s="64" t="s">
        <v>611</v>
      </c>
      <c r="C191" s="65" t="s">
        <v>612</v>
      </c>
      <c r="D191" s="66">
        <v>26000</v>
      </c>
      <c r="E191" s="66" t="s">
        <v>386</v>
      </c>
      <c r="F191" s="66">
        <v>26000</v>
      </c>
      <c r="G191" s="85" t="s">
        <v>613</v>
      </c>
      <c r="H191" s="65"/>
      <c r="I191" s="65"/>
    </row>
    <row r="192" spans="1:9" ht="24">
      <c r="A192" s="63">
        <v>124</v>
      </c>
      <c r="B192" s="64" t="s">
        <v>614</v>
      </c>
      <c r="C192" s="65" t="s">
        <v>615</v>
      </c>
      <c r="D192" s="66">
        <v>52200</v>
      </c>
      <c r="E192" s="66" t="s">
        <v>333</v>
      </c>
      <c r="F192" s="66">
        <v>52200</v>
      </c>
      <c r="G192" s="85" t="s">
        <v>316</v>
      </c>
      <c r="H192" s="65"/>
      <c r="I192" s="65"/>
    </row>
    <row r="193" spans="1:9" ht="24">
      <c r="A193" s="63">
        <v>125</v>
      </c>
      <c r="B193" s="64" t="s">
        <v>616</v>
      </c>
      <c r="C193" s="65" t="s">
        <v>615</v>
      </c>
      <c r="D193" s="66">
        <v>98200</v>
      </c>
      <c r="E193" s="66" t="s">
        <v>617</v>
      </c>
      <c r="F193" s="66">
        <v>98200</v>
      </c>
      <c r="G193" s="85" t="s">
        <v>316</v>
      </c>
      <c r="H193" s="65"/>
      <c r="I193" s="65"/>
    </row>
    <row r="194" spans="1:9" ht="24">
      <c r="A194" s="63">
        <v>126</v>
      </c>
      <c r="B194" s="64" t="s">
        <v>618</v>
      </c>
      <c r="C194" s="65" t="s">
        <v>619</v>
      </c>
      <c r="D194" s="66">
        <v>2600</v>
      </c>
      <c r="E194" s="66" t="s">
        <v>386</v>
      </c>
      <c r="F194" s="66">
        <v>2600</v>
      </c>
      <c r="G194" s="85" t="s">
        <v>342</v>
      </c>
      <c r="H194" s="65"/>
      <c r="I194" s="65"/>
    </row>
    <row r="195" spans="1:9" ht="24">
      <c r="A195" s="63">
        <v>127</v>
      </c>
      <c r="B195" s="64" t="s">
        <v>620</v>
      </c>
      <c r="C195" s="65" t="s">
        <v>621</v>
      </c>
      <c r="D195" s="66">
        <v>6259</v>
      </c>
      <c r="E195" s="66" t="s">
        <v>386</v>
      </c>
      <c r="F195" s="66">
        <v>6259</v>
      </c>
      <c r="G195" s="85" t="s">
        <v>316</v>
      </c>
      <c r="H195" s="65"/>
      <c r="I195" s="65"/>
    </row>
    <row r="196" spans="1:9" ht="24">
      <c r="A196" s="63">
        <v>128</v>
      </c>
      <c r="B196" s="64" t="s">
        <v>622</v>
      </c>
      <c r="C196" s="65" t="s">
        <v>621</v>
      </c>
      <c r="D196" s="66">
        <v>6150</v>
      </c>
      <c r="E196" s="66" t="s">
        <v>333</v>
      </c>
      <c r="F196" s="66">
        <v>6150</v>
      </c>
      <c r="G196" s="85" t="s">
        <v>316</v>
      </c>
      <c r="H196" s="65"/>
      <c r="I196" s="65"/>
    </row>
    <row r="197" spans="1:9" ht="24">
      <c r="A197" s="63">
        <v>129</v>
      </c>
      <c r="B197" s="64" t="s">
        <v>963</v>
      </c>
      <c r="C197" s="65" t="s">
        <v>624</v>
      </c>
      <c r="D197" s="66">
        <v>3500</v>
      </c>
      <c r="E197" s="66" t="s">
        <v>417</v>
      </c>
      <c r="F197" s="66">
        <v>3500</v>
      </c>
      <c r="G197" s="85" t="s">
        <v>316</v>
      </c>
      <c r="H197" s="65"/>
      <c r="I197" s="65"/>
    </row>
    <row r="198" spans="1:9" ht="24">
      <c r="A198" s="63">
        <v>130</v>
      </c>
      <c r="B198" s="64" t="s">
        <v>559</v>
      </c>
      <c r="C198" s="65" t="s">
        <v>560</v>
      </c>
      <c r="D198" s="66">
        <v>17500</v>
      </c>
      <c r="E198" s="66" t="s">
        <v>386</v>
      </c>
      <c r="F198" s="66">
        <v>17500</v>
      </c>
      <c r="G198" s="85" t="s">
        <v>342</v>
      </c>
      <c r="H198" s="65"/>
      <c r="I198" s="65"/>
    </row>
    <row r="199" spans="1:9" ht="24">
      <c r="A199" s="63">
        <v>131</v>
      </c>
      <c r="B199" s="78" t="s">
        <v>561</v>
      </c>
      <c r="C199" s="78" t="s">
        <v>562</v>
      </c>
      <c r="D199" s="79">
        <v>9000</v>
      </c>
      <c r="E199" s="79" t="s">
        <v>386</v>
      </c>
      <c r="F199" s="5">
        <v>9000</v>
      </c>
      <c r="G199" s="98" t="s">
        <v>342</v>
      </c>
      <c r="H199" s="65"/>
      <c r="I199" s="65"/>
    </row>
    <row r="200" spans="1:9" ht="24">
      <c r="A200" s="63">
        <v>132</v>
      </c>
      <c r="B200" s="78" t="s">
        <v>563</v>
      </c>
      <c r="C200" s="78" t="s">
        <v>562</v>
      </c>
      <c r="D200" s="79">
        <v>8990</v>
      </c>
      <c r="E200" s="79" t="s">
        <v>386</v>
      </c>
      <c r="F200" s="5">
        <v>8990</v>
      </c>
      <c r="G200" s="98" t="s">
        <v>445</v>
      </c>
      <c r="H200" s="65"/>
      <c r="I200" s="65"/>
    </row>
    <row r="201" spans="1:9" ht="24">
      <c r="A201" s="63">
        <v>133</v>
      </c>
      <c r="B201" s="78" t="s">
        <v>651</v>
      </c>
      <c r="C201" s="78" t="s">
        <v>562</v>
      </c>
      <c r="D201" s="79">
        <v>3600</v>
      </c>
      <c r="E201" s="79" t="s">
        <v>386</v>
      </c>
      <c r="F201" s="5">
        <v>3600</v>
      </c>
      <c r="G201" s="98" t="s">
        <v>371</v>
      </c>
      <c r="H201" s="65"/>
      <c r="I201" s="65"/>
    </row>
    <row r="202" spans="1:9" ht="24">
      <c r="A202" s="63">
        <v>134</v>
      </c>
      <c r="B202" s="64" t="s">
        <v>625</v>
      </c>
      <c r="C202" s="65" t="s">
        <v>626</v>
      </c>
      <c r="D202" s="66">
        <v>2500</v>
      </c>
      <c r="E202" s="66" t="s">
        <v>333</v>
      </c>
      <c r="F202" s="66">
        <v>2500</v>
      </c>
      <c r="G202" s="85" t="s">
        <v>316</v>
      </c>
      <c r="H202" s="65"/>
      <c r="I202" s="65"/>
    </row>
    <row r="203" spans="1:9" ht="24">
      <c r="A203" s="63">
        <v>135</v>
      </c>
      <c r="B203" s="64" t="s">
        <v>627</v>
      </c>
      <c r="C203" s="65" t="s">
        <v>628</v>
      </c>
      <c r="D203" s="66">
        <v>6900</v>
      </c>
      <c r="E203" s="66" t="s">
        <v>321</v>
      </c>
      <c r="F203" s="66">
        <v>6900</v>
      </c>
      <c r="G203" s="85" t="s">
        <v>316</v>
      </c>
      <c r="H203" s="65"/>
      <c r="I203" s="65"/>
    </row>
    <row r="204" spans="1:9" ht="24">
      <c r="A204" s="63">
        <v>136</v>
      </c>
      <c r="B204" s="64" t="s">
        <v>629</v>
      </c>
      <c r="C204" s="65" t="s">
        <v>630</v>
      </c>
      <c r="D204" s="66">
        <v>19000</v>
      </c>
      <c r="E204" s="66" t="s">
        <v>321</v>
      </c>
      <c r="F204" s="66">
        <v>19000</v>
      </c>
      <c r="G204" s="85" t="s">
        <v>316</v>
      </c>
      <c r="H204" s="65"/>
      <c r="I204" s="65"/>
    </row>
    <row r="205" spans="1:9" ht="24">
      <c r="A205" s="63">
        <v>137</v>
      </c>
      <c r="B205" s="64" t="s">
        <v>652</v>
      </c>
      <c r="C205" s="65" t="s">
        <v>653</v>
      </c>
      <c r="D205" s="66">
        <v>6000</v>
      </c>
      <c r="E205" s="66" t="s">
        <v>321</v>
      </c>
      <c r="F205" s="66">
        <v>6000</v>
      </c>
      <c r="G205" s="85" t="s">
        <v>342</v>
      </c>
      <c r="H205" s="65"/>
      <c r="I205" s="65"/>
    </row>
    <row r="206" spans="1:9" ht="24">
      <c r="A206" s="63">
        <v>138</v>
      </c>
      <c r="B206" s="64" t="s">
        <v>631</v>
      </c>
      <c r="C206" s="65" t="s">
        <v>632</v>
      </c>
      <c r="D206" s="66">
        <v>3300</v>
      </c>
      <c r="E206" s="66" t="s">
        <v>333</v>
      </c>
      <c r="F206" s="66">
        <v>3300</v>
      </c>
      <c r="G206" s="85" t="s">
        <v>414</v>
      </c>
      <c r="H206" s="65"/>
      <c r="I206" s="65"/>
    </row>
    <row r="207" spans="1:9" ht="24">
      <c r="A207" s="63">
        <v>139</v>
      </c>
      <c r="B207" s="64" t="s">
        <v>633</v>
      </c>
      <c r="C207" s="65" t="s">
        <v>634</v>
      </c>
      <c r="D207" s="66">
        <v>11000</v>
      </c>
      <c r="E207" s="66" t="s">
        <v>321</v>
      </c>
      <c r="F207" s="66">
        <v>11000</v>
      </c>
      <c r="G207" s="85" t="s">
        <v>414</v>
      </c>
      <c r="H207" s="65"/>
      <c r="I207" s="65"/>
    </row>
    <row r="208" spans="1:9" ht="24">
      <c r="A208" s="63">
        <v>140</v>
      </c>
      <c r="B208" s="64" t="s">
        <v>635</v>
      </c>
      <c r="C208" s="65" t="s">
        <v>636</v>
      </c>
      <c r="D208" s="66">
        <v>23000</v>
      </c>
      <c r="E208" s="66" t="s">
        <v>637</v>
      </c>
      <c r="F208" s="66">
        <v>69000</v>
      </c>
      <c r="G208" s="85" t="s">
        <v>342</v>
      </c>
      <c r="H208" s="65"/>
      <c r="I208" s="65"/>
    </row>
    <row r="209" spans="1:9" ht="24">
      <c r="A209" s="63"/>
      <c r="B209" s="65"/>
      <c r="C209" s="67" t="s">
        <v>29</v>
      </c>
      <c r="D209" s="5"/>
      <c r="E209" s="5"/>
      <c r="F209" s="68">
        <f>SUM(F69:F208)</f>
        <v>3257546.5</v>
      </c>
      <c r="G209" s="99"/>
      <c r="H209" s="65"/>
      <c r="I209" s="65"/>
    </row>
    <row r="210" spans="1:9" ht="24">
      <c r="A210" s="63"/>
      <c r="B210" s="64"/>
      <c r="C210" s="67" t="s">
        <v>247</v>
      </c>
      <c r="D210" s="5"/>
      <c r="E210" s="5"/>
      <c r="F210" s="60">
        <f>F10+F27+F30+F35+F44+F52+F61+F66+F209</f>
        <v>33852166.5</v>
      </c>
      <c r="G210" s="100"/>
      <c r="H210" s="65"/>
      <c r="I210" s="65"/>
    </row>
    <row r="211" ht="24">
      <c r="A211" s="81"/>
    </row>
    <row r="212" ht="24">
      <c r="A212" s="81"/>
    </row>
    <row r="213" ht="24">
      <c r="A213" s="81"/>
    </row>
    <row r="214" ht="24">
      <c r="A214" s="81"/>
    </row>
    <row r="215" ht="24">
      <c r="A215" s="81"/>
    </row>
    <row r="216" ht="24">
      <c r="A216" s="81"/>
    </row>
    <row r="217" ht="24">
      <c r="A217" s="81"/>
    </row>
    <row r="218" ht="24">
      <c r="A218" s="81"/>
    </row>
    <row r="219" ht="24">
      <c r="A219" s="81"/>
    </row>
  </sheetData>
  <sheetProtection/>
  <mergeCells count="10"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I4:I5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8"/>
  <sheetViews>
    <sheetView zoomScalePageLayoutView="0" workbookViewId="0" topLeftCell="A201">
      <selection activeCell="H214" sqref="H214"/>
    </sheetView>
  </sheetViews>
  <sheetFormatPr defaultColWidth="9.00390625" defaultRowHeight="14.25"/>
  <cols>
    <col min="1" max="1" width="9.00390625" style="84" customWidth="1"/>
    <col min="2" max="2" width="24.875" style="82" bestFit="1" customWidth="1"/>
    <col min="3" max="3" width="25.625" style="53" bestFit="1" customWidth="1"/>
    <col min="4" max="4" width="13.75390625" style="83" bestFit="1" customWidth="1"/>
    <col min="5" max="5" width="9.00390625" style="83" customWidth="1"/>
    <col min="6" max="6" width="13.75390625" style="83" bestFit="1" customWidth="1"/>
    <col min="7" max="7" width="9.00390625" style="101" customWidth="1"/>
    <col min="8" max="8" width="12.00390625" style="53" bestFit="1" customWidth="1"/>
    <col min="9" max="16384" width="9.00390625" style="53" customWidth="1"/>
  </cols>
  <sheetData>
    <row r="2" spans="1:9" ht="24">
      <c r="A2" s="390" t="s">
        <v>304</v>
      </c>
      <c r="B2" s="390"/>
      <c r="C2" s="390"/>
      <c r="D2" s="390"/>
      <c r="E2" s="390"/>
      <c r="F2" s="390"/>
      <c r="G2" s="390"/>
      <c r="H2" s="390"/>
      <c r="I2" s="390"/>
    </row>
    <row r="3" spans="1:9" ht="24">
      <c r="A3" s="391" t="s">
        <v>638</v>
      </c>
      <c r="B3" s="391"/>
      <c r="C3" s="391"/>
      <c r="D3" s="391"/>
      <c r="E3" s="391"/>
      <c r="F3" s="391"/>
      <c r="G3" s="391"/>
      <c r="H3" s="391"/>
      <c r="I3" s="391"/>
    </row>
    <row r="4" spans="1:10" ht="24">
      <c r="A4" s="392" t="s">
        <v>305</v>
      </c>
      <c r="B4" s="392" t="s">
        <v>306</v>
      </c>
      <c r="C4" s="392" t="s">
        <v>11</v>
      </c>
      <c r="D4" s="394" t="s">
        <v>307</v>
      </c>
      <c r="E4" s="394" t="s">
        <v>308</v>
      </c>
      <c r="F4" s="396" t="s">
        <v>309</v>
      </c>
      <c r="G4" s="398" t="s">
        <v>310</v>
      </c>
      <c r="H4" s="54" t="s">
        <v>11</v>
      </c>
      <c r="I4" s="392" t="s">
        <v>274</v>
      </c>
      <c r="J4" s="55"/>
    </row>
    <row r="5" spans="1:10" ht="24">
      <c r="A5" s="393"/>
      <c r="B5" s="393"/>
      <c r="C5" s="393"/>
      <c r="D5" s="395"/>
      <c r="E5" s="395"/>
      <c r="F5" s="397"/>
      <c r="G5" s="399"/>
      <c r="H5" s="54" t="s">
        <v>311</v>
      </c>
      <c r="I5" s="393"/>
      <c r="J5" s="56"/>
    </row>
    <row r="6" spans="1:10" s="62" customFormat="1" ht="24">
      <c r="A6" s="57"/>
      <c r="B6" s="58" t="s">
        <v>277</v>
      </c>
      <c r="C6" s="58"/>
      <c r="D6" s="59"/>
      <c r="E6" s="59"/>
      <c r="F6" s="60"/>
      <c r="G6" s="94"/>
      <c r="H6" s="54"/>
      <c r="I6" s="58"/>
      <c r="J6" s="61"/>
    </row>
    <row r="7" spans="1:10" s="62" customFormat="1" ht="24">
      <c r="A7" s="57"/>
      <c r="B7" s="58" t="s">
        <v>312</v>
      </c>
      <c r="C7" s="58"/>
      <c r="D7" s="59"/>
      <c r="E7" s="59"/>
      <c r="F7" s="60"/>
      <c r="G7" s="94"/>
      <c r="H7" s="54"/>
      <c r="I7" s="58"/>
      <c r="J7" s="61"/>
    </row>
    <row r="8" spans="1:9" ht="24">
      <c r="A8" s="63">
        <v>1</v>
      </c>
      <c r="B8" s="64" t="s">
        <v>313</v>
      </c>
      <c r="C8" s="65" t="s">
        <v>314</v>
      </c>
      <c r="D8" s="66">
        <v>1914200</v>
      </c>
      <c r="E8" s="66" t="s">
        <v>315</v>
      </c>
      <c r="F8" s="66">
        <v>1914200</v>
      </c>
      <c r="G8" s="85" t="s">
        <v>316</v>
      </c>
      <c r="H8" s="65"/>
      <c r="I8" s="65"/>
    </row>
    <row r="9" spans="1:9" ht="24">
      <c r="A9" s="63"/>
      <c r="B9" s="64"/>
      <c r="C9" s="65" t="s">
        <v>317</v>
      </c>
      <c r="D9" s="66">
        <v>1081000</v>
      </c>
      <c r="E9" s="66"/>
      <c r="F9" s="66">
        <v>1081000</v>
      </c>
      <c r="G9" s="85"/>
      <c r="H9" s="65"/>
      <c r="I9" s="65"/>
    </row>
    <row r="10" spans="1:9" ht="24">
      <c r="A10" s="63"/>
      <c r="B10" s="64"/>
      <c r="C10" s="67" t="s">
        <v>29</v>
      </c>
      <c r="D10" s="66"/>
      <c r="E10" s="66"/>
      <c r="F10" s="68">
        <f>SUM(F8:F9)</f>
        <v>2995200</v>
      </c>
      <c r="G10" s="85"/>
      <c r="H10" s="65"/>
      <c r="I10" s="65"/>
    </row>
    <row r="11" spans="1:9" ht="24">
      <c r="A11" s="63"/>
      <c r="B11" s="69"/>
      <c r="C11" s="67"/>
      <c r="D11" s="66"/>
      <c r="E11" s="66"/>
      <c r="F11" s="68"/>
      <c r="G11" s="85"/>
      <c r="H11" s="65"/>
      <c r="I11" s="65"/>
    </row>
    <row r="12" spans="1:9" ht="24">
      <c r="A12" s="63"/>
      <c r="B12" s="58" t="s">
        <v>318</v>
      </c>
      <c r="C12" s="65"/>
      <c r="D12" s="66"/>
      <c r="E12" s="66"/>
      <c r="F12" s="66"/>
      <c r="G12" s="85"/>
      <c r="H12" s="65"/>
      <c r="I12" s="65"/>
    </row>
    <row r="13" spans="1:9" ht="24">
      <c r="A13" s="63">
        <v>1</v>
      </c>
      <c r="B13" s="64" t="s">
        <v>319</v>
      </c>
      <c r="C13" s="65" t="s">
        <v>320</v>
      </c>
      <c r="D13" s="66">
        <v>181000</v>
      </c>
      <c r="E13" s="66" t="s">
        <v>321</v>
      </c>
      <c r="F13" s="66">
        <v>181000</v>
      </c>
      <c r="G13" s="85" t="s">
        <v>316</v>
      </c>
      <c r="H13" s="65"/>
      <c r="I13" s="65"/>
    </row>
    <row r="14" spans="1:9" ht="24">
      <c r="A14" s="63">
        <v>2</v>
      </c>
      <c r="B14" s="64" t="s">
        <v>322</v>
      </c>
      <c r="C14" s="65" t="s">
        <v>323</v>
      </c>
      <c r="D14" s="66">
        <v>250000</v>
      </c>
      <c r="E14" s="66" t="s">
        <v>321</v>
      </c>
      <c r="F14" s="66">
        <v>250000</v>
      </c>
      <c r="G14" s="85" t="s">
        <v>316</v>
      </c>
      <c r="H14" s="65"/>
      <c r="I14" s="65"/>
    </row>
    <row r="15" spans="1:9" ht="24">
      <c r="A15" s="63">
        <v>3</v>
      </c>
      <c r="B15" s="64" t="s">
        <v>324</v>
      </c>
      <c r="C15" s="65" t="s">
        <v>325</v>
      </c>
      <c r="D15" s="66">
        <v>145080</v>
      </c>
      <c r="E15" s="66" t="s">
        <v>321</v>
      </c>
      <c r="F15" s="66">
        <v>145080</v>
      </c>
      <c r="G15" s="85" t="s">
        <v>316</v>
      </c>
      <c r="H15" s="65"/>
      <c r="I15" s="65"/>
    </row>
    <row r="16" spans="1:9" ht="24">
      <c r="A16" s="63">
        <v>4</v>
      </c>
      <c r="B16" s="64" t="s">
        <v>326</v>
      </c>
      <c r="C16" s="65" t="s">
        <v>327</v>
      </c>
      <c r="D16" s="66">
        <v>3672000</v>
      </c>
      <c r="E16" s="66" t="s">
        <v>321</v>
      </c>
      <c r="F16" s="66">
        <v>3672000</v>
      </c>
      <c r="G16" s="85" t="s">
        <v>316</v>
      </c>
      <c r="H16" s="65"/>
      <c r="I16" s="65"/>
    </row>
    <row r="17" spans="1:9" ht="24">
      <c r="A17" s="63">
        <v>5</v>
      </c>
      <c r="B17" s="64" t="s">
        <v>328</v>
      </c>
      <c r="C17" s="65" t="s">
        <v>329</v>
      </c>
      <c r="D17" s="66">
        <v>5700</v>
      </c>
      <c r="E17" s="66" t="s">
        <v>330</v>
      </c>
      <c r="F17" s="66">
        <v>5700</v>
      </c>
      <c r="G17" s="85" t="s">
        <v>316</v>
      </c>
      <c r="H17" s="65"/>
      <c r="I17" s="65"/>
    </row>
    <row r="18" spans="1:9" ht="24">
      <c r="A18" s="63">
        <v>6</v>
      </c>
      <c r="B18" s="64" t="s">
        <v>331</v>
      </c>
      <c r="C18" s="65" t="s">
        <v>332</v>
      </c>
      <c r="D18" s="66">
        <v>24800</v>
      </c>
      <c r="E18" s="66" t="s">
        <v>333</v>
      </c>
      <c r="F18" s="66">
        <v>24800</v>
      </c>
      <c r="G18" s="85" t="s">
        <v>316</v>
      </c>
      <c r="H18" s="65"/>
      <c r="I18" s="65"/>
    </row>
    <row r="19" spans="1:9" ht="24">
      <c r="A19" s="63">
        <v>7</v>
      </c>
      <c r="B19" s="64" t="s">
        <v>334</v>
      </c>
      <c r="C19" s="65" t="s">
        <v>332</v>
      </c>
      <c r="D19" s="66">
        <v>67000</v>
      </c>
      <c r="E19" s="66" t="s">
        <v>333</v>
      </c>
      <c r="F19" s="66">
        <v>67000</v>
      </c>
      <c r="G19" s="85" t="s">
        <v>316</v>
      </c>
      <c r="H19" s="65"/>
      <c r="I19" s="65"/>
    </row>
    <row r="20" spans="1:9" ht="24">
      <c r="A20" s="63">
        <v>8</v>
      </c>
      <c r="B20" s="64" t="s">
        <v>335</v>
      </c>
      <c r="C20" s="65" t="s">
        <v>336</v>
      </c>
      <c r="D20" s="66">
        <v>1790000</v>
      </c>
      <c r="E20" s="66" t="s">
        <v>321</v>
      </c>
      <c r="F20" s="66">
        <f aca="true" t="shared" si="0" ref="F20:F27">+D20</f>
        <v>1790000</v>
      </c>
      <c r="G20" s="85" t="s">
        <v>316</v>
      </c>
      <c r="H20" s="65"/>
      <c r="I20" s="65"/>
    </row>
    <row r="21" spans="1:9" ht="24">
      <c r="A21" s="63">
        <v>9</v>
      </c>
      <c r="B21" s="64" t="s">
        <v>337</v>
      </c>
      <c r="C21" s="65" t="s">
        <v>338</v>
      </c>
      <c r="D21" s="66">
        <v>1198000</v>
      </c>
      <c r="E21" s="66" t="s">
        <v>339</v>
      </c>
      <c r="F21" s="66">
        <f t="shared" si="0"/>
        <v>1198000</v>
      </c>
      <c r="G21" s="85" t="s">
        <v>316</v>
      </c>
      <c r="H21" s="65"/>
      <c r="I21" s="65"/>
    </row>
    <row r="22" spans="1:9" ht="24">
      <c r="A22" s="63">
        <v>10</v>
      </c>
      <c r="B22" s="64" t="s">
        <v>340</v>
      </c>
      <c r="C22" s="65" t="s">
        <v>341</v>
      </c>
      <c r="D22" s="66">
        <v>877800</v>
      </c>
      <c r="E22" s="66" t="s">
        <v>321</v>
      </c>
      <c r="F22" s="66">
        <f t="shared" si="0"/>
        <v>877800</v>
      </c>
      <c r="G22" s="85" t="s">
        <v>342</v>
      </c>
      <c r="H22" s="65"/>
      <c r="I22" s="65"/>
    </row>
    <row r="23" spans="1:9" ht="24">
      <c r="A23" s="63">
        <v>11</v>
      </c>
      <c r="B23" s="64" t="s">
        <v>343</v>
      </c>
      <c r="C23" s="65" t="s">
        <v>344</v>
      </c>
      <c r="D23" s="66">
        <v>942000</v>
      </c>
      <c r="E23" s="66" t="s">
        <v>339</v>
      </c>
      <c r="F23" s="66">
        <f t="shared" si="0"/>
        <v>942000</v>
      </c>
      <c r="G23" s="85" t="s">
        <v>316</v>
      </c>
      <c r="H23" s="65"/>
      <c r="I23" s="65"/>
    </row>
    <row r="24" spans="1:9" ht="24">
      <c r="A24" s="63">
        <v>12</v>
      </c>
      <c r="B24" s="64" t="s">
        <v>345</v>
      </c>
      <c r="C24" s="65" t="s">
        <v>346</v>
      </c>
      <c r="D24" s="66">
        <v>412425</v>
      </c>
      <c r="E24" s="66" t="s">
        <v>321</v>
      </c>
      <c r="F24" s="66">
        <f t="shared" si="0"/>
        <v>412425</v>
      </c>
      <c r="G24" s="85" t="s">
        <v>316</v>
      </c>
      <c r="H24" s="65"/>
      <c r="I24" s="63" t="s">
        <v>347</v>
      </c>
    </row>
    <row r="25" spans="1:9" ht="24">
      <c r="A25" s="63">
        <v>13</v>
      </c>
      <c r="B25" s="64" t="s">
        <v>348</v>
      </c>
      <c r="C25" s="65" t="s">
        <v>349</v>
      </c>
      <c r="D25" s="66">
        <v>477750</v>
      </c>
      <c r="E25" s="66" t="s">
        <v>321</v>
      </c>
      <c r="F25" s="66">
        <f t="shared" si="0"/>
        <v>477750</v>
      </c>
      <c r="G25" s="85" t="s">
        <v>316</v>
      </c>
      <c r="H25" s="65"/>
      <c r="I25" s="63" t="s">
        <v>347</v>
      </c>
    </row>
    <row r="26" spans="1:9" s="90" customFormat="1" ht="24">
      <c r="A26" s="86">
        <v>14</v>
      </c>
      <c r="B26" s="87" t="s">
        <v>639</v>
      </c>
      <c r="C26" s="88" t="s">
        <v>640</v>
      </c>
      <c r="D26" s="89">
        <v>1718000</v>
      </c>
      <c r="E26" s="89" t="s">
        <v>321</v>
      </c>
      <c r="F26" s="89">
        <f t="shared" si="0"/>
        <v>1718000</v>
      </c>
      <c r="G26" s="95" t="s">
        <v>316</v>
      </c>
      <c r="H26" s="88"/>
      <c r="I26" s="86" t="s">
        <v>347</v>
      </c>
    </row>
    <row r="27" spans="1:9" s="90" customFormat="1" ht="24">
      <c r="A27" s="86">
        <v>15</v>
      </c>
      <c r="B27" s="87" t="s">
        <v>885</v>
      </c>
      <c r="C27" s="88" t="s">
        <v>886</v>
      </c>
      <c r="D27" s="89">
        <v>9198000</v>
      </c>
      <c r="E27" s="89" t="s">
        <v>321</v>
      </c>
      <c r="F27" s="89">
        <f t="shared" si="0"/>
        <v>9198000</v>
      </c>
      <c r="G27" s="95" t="s">
        <v>316</v>
      </c>
      <c r="H27" s="88"/>
      <c r="I27" s="86" t="s">
        <v>283</v>
      </c>
    </row>
    <row r="28" spans="1:9" ht="24">
      <c r="A28" s="63"/>
      <c r="B28" s="64"/>
      <c r="C28" s="67" t="s">
        <v>29</v>
      </c>
      <c r="D28" s="68">
        <f>SUM(D13:D27)</f>
        <v>20959555</v>
      </c>
      <c r="E28" s="68">
        <f>SUM(E13:E27)</f>
        <v>0</v>
      </c>
      <c r="F28" s="68">
        <f>SUM(F13:F27)</f>
        <v>20959555</v>
      </c>
      <c r="G28" s="85"/>
      <c r="H28" s="65"/>
      <c r="I28" s="65"/>
    </row>
    <row r="29" spans="1:9" ht="24">
      <c r="A29" s="63"/>
      <c r="B29" s="58" t="s">
        <v>350</v>
      </c>
      <c r="C29" s="65"/>
      <c r="D29" s="66"/>
      <c r="E29" s="66"/>
      <c r="F29" s="66"/>
      <c r="G29" s="85"/>
      <c r="H29" s="65"/>
      <c r="I29" s="65"/>
    </row>
    <row r="30" spans="1:9" ht="24">
      <c r="A30" s="63">
        <v>1</v>
      </c>
      <c r="B30" s="64" t="s">
        <v>351</v>
      </c>
      <c r="C30" s="65" t="s">
        <v>352</v>
      </c>
      <c r="D30" s="66">
        <v>30000</v>
      </c>
      <c r="E30" s="66" t="s">
        <v>330</v>
      </c>
      <c r="F30" s="66">
        <v>30000</v>
      </c>
      <c r="G30" s="85" t="s">
        <v>316</v>
      </c>
      <c r="H30" s="65"/>
      <c r="I30" s="65"/>
    </row>
    <row r="31" spans="1:9" ht="24">
      <c r="A31" s="63"/>
      <c r="B31" s="64"/>
      <c r="C31" s="67" t="s">
        <v>29</v>
      </c>
      <c r="D31" s="66"/>
      <c r="E31" s="66"/>
      <c r="F31" s="68">
        <f>SUM(F30)</f>
        <v>30000</v>
      </c>
      <c r="G31" s="85"/>
      <c r="H31" s="65"/>
      <c r="I31" s="65"/>
    </row>
    <row r="32" spans="1:9" ht="24">
      <c r="A32" s="63"/>
      <c r="B32" s="64"/>
      <c r="C32" s="67"/>
      <c r="D32" s="66"/>
      <c r="E32" s="66"/>
      <c r="F32" s="68"/>
      <c r="G32" s="85"/>
      <c r="H32" s="65"/>
      <c r="I32" s="65"/>
    </row>
    <row r="33" spans="1:9" ht="24">
      <c r="A33" s="63"/>
      <c r="B33" s="58" t="s">
        <v>353</v>
      </c>
      <c r="C33" s="65"/>
      <c r="D33" s="66"/>
      <c r="E33" s="66"/>
      <c r="F33" s="66"/>
      <c r="G33" s="85"/>
      <c r="H33" s="65"/>
      <c r="I33" s="65"/>
    </row>
    <row r="34" spans="1:9" ht="24">
      <c r="A34" s="63">
        <v>1</v>
      </c>
      <c r="B34" s="64" t="s">
        <v>354</v>
      </c>
      <c r="C34" s="65" t="s">
        <v>355</v>
      </c>
      <c r="D34" s="66">
        <v>31450</v>
      </c>
      <c r="E34" s="66" t="s">
        <v>356</v>
      </c>
      <c r="F34" s="66">
        <v>62900</v>
      </c>
      <c r="G34" s="85" t="s">
        <v>357</v>
      </c>
      <c r="H34" s="65"/>
      <c r="I34" s="65"/>
    </row>
    <row r="35" spans="1:9" ht="24">
      <c r="A35" s="63">
        <v>2</v>
      </c>
      <c r="B35" s="64" t="s">
        <v>358</v>
      </c>
      <c r="C35" s="65" t="s">
        <v>359</v>
      </c>
      <c r="D35" s="66">
        <v>85000</v>
      </c>
      <c r="E35" s="66" t="s">
        <v>360</v>
      </c>
      <c r="F35" s="66">
        <v>85000</v>
      </c>
      <c r="G35" s="85" t="s">
        <v>316</v>
      </c>
      <c r="H35" s="65"/>
      <c r="I35" s="65"/>
    </row>
    <row r="36" spans="1:9" ht="24">
      <c r="A36" s="63"/>
      <c r="B36" s="64"/>
      <c r="C36" s="67" t="s">
        <v>29</v>
      </c>
      <c r="D36" s="66"/>
      <c r="E36" s="66"/>
      <c r="F36" s="68">
        <f>SUM(F34:F35)</f>
        <v>147900</v>
      </c>
      <c r="G36" s="85"/>
      <c r="H36" s="65"/>
      <c r="I36" s="65"/>
    </row>
    <row r="37" spans="1:9" ht="24">
      <c r="A37" s="63"/>
      <c r="B37" s="64"/>
      <c r="C37" s="65"/>
      <c r="D37" s="66"/>
      <c r="E37" s="66"/>
      <c r="F37" s="66"/>
      <c r="G37" s="85"/>
      <c r="H37" s="65"/>
      <c r="I37" s="65"/>
    </row>
    <row r="38" spans="1:9" ht="24">
      <c r="A38" s="63"/>
      <c r="B38" s="70" t="s">
        <v>361</v>
      </c>
      <c r="C38" s="65"/>
      <c r="D38" s="66"/>
      <c r="E38" s="66"/>
      <c r="F38" s="66"/>
      <c r="G38" s="85"/>
      <c r="H38" s="65"/>
      <c r="I38" s="65"/>
    </row>
    <row r="39" spans="1:9" ht="24">
      <c r="A39" s="63"/>
      <c r="B39" s="70" t="s">
        <v>362</v>
      </c>
      <c r="C39" s="65"/>
      <c r="D39" s="66"/>
      <c r="E39" s="66"/>
      <c r="F39" s="66"/>
      <c r="G39" s="85"/>
      <c r="H39" s="65"/>
      <c r="I39" s="65"/>
    </row>
    <row r="40" spans="1:9" ht="24">
      <c r="A40" s="63">
        <v>1</v>
      </c>
      <c r="B40" s="64" t="s">
        <v>313</v>
      </c>
      <c r="C40" s="65" t="s">
        <v>363</v>
      </c>
      <c r="D40" s="66">
        <v>530000</v>
      </c>
      <c r="E40" s="66" t="s">
        <v>364</v>
      </c>
      <c r="F40" s="66">
        <v>530000</v>
      </c>
      <c r="G40" s="85" t="s">
        <v>316</v>
      </c>
      <c r="H40" s="65"/>
      <c r="I40" s="65"/>
    </row>
    <row r="41" spans="1:9" ht="24">
      <c r="A41" s="63">
        <v>2</v>
      </c>
      <c r="B41" s="64" t="s">
        <v>365</v>
      </c>
      <c r="C41" s="65" t="s">
        <v>366</v>
      </c>
      <c r="D41" s="66">
        <v>2850000</v>
      </c>
      <c r="E41" s="66" t="s">
        <v>364</v>
      </c>
      <c r="F41" s="66">
        <v>2850000</v>
      </c>
      <c r="G41" s="85" t="s">
        <v>316</v>
      </c>
      <c r="H41" s="65"/>
      <c r="I41" s="65"/>
    </row>
    <row r="42" spans="1:9" ht="24">
      <c r="A42" s="63"/>
      <c r="B42" s="64" t="s">
        <v>367</v>
      </c>
      <c r="C42" s="65" t="s">
        <v>368</v>
      </c>
      <c r="D42" s="66">
        <v>799000</v>
      </c>
      <c r="E42" s="66" t="s">
        <v>364</v>
      </c>
      <c r="F42" s="66">
        <v>799000</v>
      </c>
      <c r="G42" s="85" t="s">
        <v>342</v>
      </c>
      <c r="H42" s="65"/>
      <c r="I42" s="65" t="s">
        <v>283</v>
      </c>
    </row>
    <row r="43" spans="1:9" ht="24">
      <c r="A43" s="63"/>
      <c r="B43" s="64" t="s">
        <v>369</v>
      </c>
      <c r="C43" s="65" t="s">
        <v>370</v>
      </c>
      <c r="D43" s="66">
        <v>1997000</v>
      </c>
      <c r="E43" s="66" t="s">
        <v>364</v>
      </c>
      <c r="F43" s="66">
        <v>1997000</v>
      </c>
      <c r="G43" s="85" t="s">
        <v>371</v>
      </c>
      <c r="H43" s="65"/>
      <c r="I43" s="65" t="s">
        <v>283</v>
      </c>
    </row>
    <row r="44" spans="1:9" ht="24">
      <c r="A44" s="63"/>
      <c r="B44" s="64"/>
      <c r="C44" s="67" t="s">
        <v>29</v>
      </c>
      <c r="D44" s="66"/>
      <c r="E44" s="66"/>
      <c r="F44" s="68">
        <f>SUM(F40:F43)</f>
        <v>6176000</v>
      </c>
      <c r="G44" s="85"/>
      <c r="H44" s="65"/>
      <c r="I44" s="65"/>
    </row>
    <row r="45" spans="1:9" ht="24">
      <c r="A45" s="63"/>
      <c r="B45" s="70" t="s">
        <v>372</v>
      </c>
      <c r="C45" s="65"/>
      <c r="D45" s="66"/>
      <c r="E45" s="66"/>
      <c r="F45" s="66"/>
      <c r="G45" s="85"/>
      <c r="H45" s="65"/>
      <c r="I45" s="65"/>
    </row>
    <row r="46" spans="1:9" ht="24">
      <c r="A46" s="63"/>
      <c r="B46" s="70" t="s">
        <v>298</v>
      </c>
      <c r="C46" s="65"/>
      <c r="D46" s="66"/>
      <c r="E46" s="66"/>
      <c r="F46" s="66"/>
      <c r="G46" s="85"/>
      <c r="H46" s="65"/>
      <c r="I46" s="65"/>
    </row>
    <row r="47" spans="1:9" ht="24">
      <c r="A47" s="63">
        <v>1</v>
      </c>
      <c r="B47" s="64" t="s">
        <v>373</v>
      </c>
      <c r="C47" s="65" t="s">
        <v>374</v>
      </c>
      <c r="D47" s="66">
        <v>4940</v>
      </c>
      <c r="E47" s="66" t="s">
        <v>375</v>
      </c>
      <c r="F47" s="66">
        <v>4940</v>
      </c>
      <c r="G47" s="85" t="s">
        <v>316</v>
      </c>
      <c r="H47" s="65"/>
      <c r="I47" s="65"/>
    </row>
    <row r="48" spans="1:9" ht="24">
      <c r="A48" s="63">
        <v>2</v>
      </c>
      <c r="B48" s="64" t="s">
        <v>376</v>
      </c>
      <c r="C48" s="65" t="s">
        <v>377</v>
      </c>
      <c r="D48" s="66">
        <v>4100</v>
      </c>
      <c r="E48" s="66" t="s">
        <v>378</v>
      </c>
      <c r="F48" s="66">
        <v>4100</v>
      </c>
      <c r="G48" s="85" t="s">
        <v>316</v>
      </c>
      <c r="H48" s="65"/>
      <c r="I48" s="65"/>
    </row>
    <row r="49" spans="1:9" ht="24">
      <c r="A49" s="63">
        <v>3</v>
      </c>
      <c r="B49" s="64" t="s">
        <v>379</v>
      </c>
      <c r="C49" s="65" t="s">
        <v>380</v>
      </c>
      <c r="D49" s="66">
        <v>5350</v>
      </c>
      <c r="E49" s="66" t="s">
        <v>378</v>
      </c>
      <c r="F49" s="66">
        <v>5350</v>
      </c>
      <c r="G49" s="85" t="s">
        <v>316</v>
      </c>
      <c r="H49" s="57"/>
      <c r="I49" s="57"/>
    </row>
    <row r="50" spans="1:9" ht="24">
      <c r="A50" s="63">
        <v>4</v>
      </c>
      <c r="B50" s="64" t="s">
        <v>381</v>
      </c>
      <c r="C50" s="65" t="s">
        <v>382</v>
      </c>
      <c r="D50" s="66">
        <v>12000</v>
      </c>
      <c r="E50" s="66" t="s">
        <v>378</v>
      </c>
      <c r="F50" s="66">
        <v>12000</v>
      </c>
      <c r="G50" s="85" t="s">
        <v>316</v>
      </c>
      <c r="H50" s="57"/>
      <c r="I50" s="57"/>
    </row>
    <row r="51" spans="1:9" ht="24">
      <c r="A51" s="63"/>
      <c r="B51" s="70"/>
      <c r="C51" s="67" t="s">
        <v>29</v>
      </c>
      <c r="D51" s="66"/>
      <c r="E51" s="66"/>
      <c r="F51" s="68">
        <f>SUM(F47:F50)</f>
        <v>26390</v>
      </c>
      <c r="G51" s="85"/>
      <c r="H51" s="65"/>
      <c r="I51" s="65"/>
    </row>
    <row r="52" spans="1:9" ht="24">
      <c r="A52" s="63"/>
      <c r="B52" s="70" t="s">
        <v>383</v>
      </c>
      <c r="C52" s="67"/>
      <c r="D52" s="66"/>
      <c r="E52" s="66"/>
      <c r="F52" s="66"/>
      <c r="G52" s="85"/>
      <c r="H52" s="65"/>
      <c r="I52" s="65"/>
    </row>
    <row r="53" spans="1:9" ht="24">
      <c r="A53" s="63">
        <v>1</v>
      </c>
      <c r="B53" s="64" t="s">
        <v>391</v>
      </c>
      <c r="C53" s="65" t="s">
        <v>392</v>
      </c>
      <c r="D53" s="66">
        <v>3750</v>
      </c>
      <c r="E53" s="66" t="s">
        <v>393</v>
      </c>
      <c r="F53" s="66">
        <v>15000</v>
      </c>
      <c r="G53" s="85" t="s">
        <v>342</v>
      </c>
      <c r="H53" s="65"/>
      <c r="I53" s="65"/>
    </row>
    <row r="54" spans="1:9" ht="24">
      <c r="A54" s="63">
        <v>2</v>
      </c>
      <c r="B54" s="64" t="s">
        <v>394</v>
      </c>
      <c r="C54" s="65" t="s">
        <v>395</v>
      </c>
      <c r="D54" s="66">
        <v>24000</v>
      </c>
      <c r="E54" s="66" t="s">
        <v>396</v>
      </c>
      <c r="F54" s="66">
        <v>24000</v>
      </c>
      <c r="G54" s="85" t="s">
        <v>316</v>
      </c>
      <c r="H54" s="65"/>
      <c r="I54" s="65"/>
    </row>
    <row r="55" spans="1:9" ht="24">
      <c r="A55" s="63">
        <v>3</v>
      </c>
      <c r="B55" s="71" t="s">
        <v>397</v>
      </c>
      <c r="C55" s="65" t="s">
        <v>398</v>
      </c>
      <c r="D55" s="72">
        <v>19000</v>
      </c>
      <c r="E55" s="72" t="s">
        <v>386</v>
      </c>
      <c r="F55" s="66">
        <v>19000</v>
      </c>
      <c r="G55" s="96" t="s">
        <v>342</v>
      </c>
      <c r="H55" s="65"/>
      <c r="I55" s="73"/>
    </row>
    <row r="56" spans="1:9" s="90" customFormat="1" ht="24">
      <c r="A56" s="86">
        <v>4</v>
      </c>
      <c r="B56" s="91" t="s">
        <v>641</v>
      </c>
      <c r="C56" s="88" t="s">
        <v>642</v>
      </c>
      <c r="D56" s="92">
        <v>5000</v>
      </c>
      <c r="E56" s="92" t="s">
        <v>643</v>
      </c>
      <c r="F56" s="89">
        <v>5000</v>
      </c>
      <c r="G56" s="97" t="s">
        <v>342</v>
      </c>
      <c r="H56" s="88"/>
      <c r="I56" s="93"/>
    </row>
    <row r="57" spans="1:9" ht="24">
      <c r="A57" s="63"/>
      <c r="B57" s="71"/>
      <c r="C57" s="67" t="s">
        <v>29</v>
      </c>
      <c r="D57" s="72"/>
      <c r="E57" s="72"/>
      <c r="F57" s="68">
        <f>SUM(F53:F56)</f>
        <v>63000</v>
      </c>
      <c r="G57" s="96"/>
      <c r="H57" s="65"/>
      <c r="I57" s="73"/>
    </row>
    <row r="58" spans="1:9" ht="24">
      <c r="A58" s="63"/>
      <c r="B58" s="70" t="s">
        <v>399</v>
      </c>
      <c r="C58" s="73"/>
      <c r="D58" s="72"/>
      <c r="E58" s="72"/>
      <c r="F58" s="66"/>
      <c r="G58" s="96"/>
      <c r="H58" s="65"/>
      <c r="I58" s="73"/>
    </row>
    <row r="59" spans="1:9" ht="24">
      <c r="A59" s="63">
        <v>1</v>
      </c>
      <c r="B59" s="64" t="s">
        <v>400</v>
      </c>
      <c r="C59" s="65" t="s">
        <v>401</v>
      </c>
      <c r="D59" s="66">
        <v>11575</v>
      </c>
      <c r="E59" s="66" t="s">
        <v>402</v>
      </c>
      <c r="F59" s="66">
        <v>11575</v>
      </c>
      <c r="G59" s="85" t="s">
        <v>316</v>
      </c>
      <c r="H59" s="65"/>
      <c r="I59" s="65"/>
    </row>
    <row r="60" spans="1:9" ht="24">
      <c r="A60" s="63"/>
      <c r="B60" s="75"/>
      <c r="C60" s="67" t="s">
        <v>29</v>
      </c>
      <c r="D60" s="72"/>
      <c r="E60" s="72"/>
      <c r="F60" s="68">
        <f>SUM(F59)</f>
        <v>11575</v>
      </c>
      <c r="G60" s="96"/>
      <c r="H60" s="65"/>
      <c r="I60" s="73"/>
    </row>
    <row r="61" spans="1:9" ht="24">
      <c r="A61" s="63"/>
      <c r="B61" s="75"/>
      <c r="C61" s="74"/>
      <c r="D61" s="72"/>
      <c r="E61" s="72"/>
      <c r="F61" s="68"/>
      <c r="G61" s="96"/>
      <c r="H61" s="65"/>
      <c r="I61" s="73"/>
    </row>
    <row r="62" spans="1:9" ht="24">
      <c r="A62" s="63"/>
      <c r="B62" s="75" t="s">
        <v>1130</v>
      </c>
      <c r="C62" s="74"/>
      <c r="D62" s="72"/>
      <c r="E62" s="72"/>
      <c r="F62" s="68"/>
      <c r="G62" s="96"/>
      <c r="H62" s="65"/>
      <c r="I62" s="73"/>
    </row>
    <row r="63" spans="1:9" ht="24">
      <c r="A63" s="63">
        <v>1</v>
      </c>
      <c r="B63" s="64" t="s">
        <v>384</v>
      </c>
      <c r="C63" s="65" t="s">
        <v>385</v>
      </c>
      <c r="D63" s="66">
        <v>50000</v>
      </c>
      <c r="E63" s="66" t="s">
        <v>386</v>
      </c>
      <c r="F63" s="66">
        <v>50000</v>
      </c>
      <c r="G63" s="85" t="s">
        <v>316</v>
      </c>
      <c r="H63" s="65"/>
      <c r="I63" s="65"/>
    </row>
    <row r="64" spans="1:9" ht="24">
      <c r="A64" s="63">
        <v>2</v>
      </c>
      <c r="B64" s="64" t="s">
        <v>387</v>
      </c>
      <c r="C64" s="65" t="s">
        <v>385</v>
      </c>
      <c r="D64" s="66">
        <v>60000</v>
      </c>
      <c r="E64" s="66" t="s">
        <v>386</v>
      </c>
      <c r="F64" s="66">
        <v>60000</v>
      </c>
      <c r="G64" s="85" t="s">
        <v>316</v>
      </c>
      <c r="H64" s="65"/>
      <c r="I64" s="65"/>
    </row>
    <row r="65" spans="1:9" ht="24">
      <c r="A65" s="63">
        <v>3</v>
      </c>
      <c r="B65" s="64" t="s">
        <v>388</v>
      </c>
      <c r="C65" s="65" t="s">
        <v>389</v>
      </c>
      <c r="D65" s="66">
        <v>75000</v>
      </c>
      <c r="E65" s="66" t="s">
        <v>390</v>
      </c>
      <c r="F65" s="66">
        <v>75000</v>
      </c>
      <c r="G65" s="85" t="s">
        <v>316</v>
      </c>
      <c r="H65" s="65"/>
      <c r="I65" s="65"/>
    </row>
    <row r="66" spans="1:9" ht="24">
      <c r="A66" s="63"/>
      <c r="B66" s="75"/>
      <c r="C66" s="74"/>
      <c r="D66" s="72"/>
      <c r="E66" s="72"/>
      <c r="F66" s="68">
        <f>SUM(F63:F65)</f>
        <v>185000</v>
      </c>
      <c r="G66" s="96"/>
      <c r="H66" s="65"/>
      <c r="I66" s="73"/>
    </row>
    <row r="67" spans="1:9" ht="24">
      <c r="A67" s="63"/>
      <c r="B67" s="75" t="s">
        <v>403</v>
      </c>
      <c r="C67" s="74"/>
      <c r="D67" s="72"/>
      <c r="E67" s="72"/>
      <c r="F67" s="68"/>
      <c r="G67" s="96"/>
      <c r="H67" s="65"/>
      <c r="I67" s="73"/>
    </row>
    <row r="68" spans="1:9" ht="24">
      <c r="A68" s="63">
        <v>1</v>
      </c>
      <c r="B68" s="64" t="s">
        <v>404</v>
      </c>
      <c r="C68" s="65" t="s">
        <v>405</v>
      </c>
      <c r="D68" s="66">
        <v>38000</v>
      </c>
      <c r="E68" s="66" t="s">
        <v>360</v>
      </c>
      <c r="F68" s="66">
        <v>38000</v>
      </c>
      <c r="G68" s="85" t="s">
        <v>316</v>
      </c>
      <c r="H68" s="65"/>
      <c r="I68" s="65"/>
    </row>
    <row r="69" spans="1:9" ht="24">
      <c r="A69" s="63">
        <v>2</v>
      </c>
      <c r="B69" s="64" t="s">
        <v>406</v>
      </c>
      <c r="C69" s="65" t="s">
        <v>407</v>
      </c>
      <c r="D69" s="66">
        <v>46500</v>
      </c>
      <c r="E69" s="66" t="s">
        <v>408</v>
      </c>
      <c r="F69" s="66">
        <v>93000</v>
      </c>
      <c r="G69" s="85" t="s">
        <v>316</v>
      </c>
      <c r="H69" s="65"/>
      <c r="I69" s="65"/>
    </row>
    <row r="70" spans="1:9" ht="24">
      <c r="A70" s="63">
        <v>3</v>
      </c>
      <c r="B70" s="64" t="s">
        <v>409</v>
      </c>
      <c r="C70" s="65" t="s">
        <v>407</v>
      </c>
      <c r="D70" s="66">
        <v>33000</v>
      </c>
      <c r="E70" s="66" t="s">
        <v>410</v>
      </c>
      <c r="F70" s="66">
        <v>99000</v>
      </c>
      <c r="G70" s="85" t="s">
        <v>342</v>
      </c>
      <c r="H70" s="65"/>
      <c r="I70" s="65"/>
    </row>
    <row r="71" spans="1:9" ht="24">
      <c r="A71" s="63">
        <v>4</v>
      </c>
      <c r="B71" s="64" t="s">
        <v>411</v>
      </c>
      <c r="C71" s="65" t="s">
        <v>412</v>
      </c>
      <c r="D71" s="66">
        <v>2300</v>
      </c>
      <c r="E71" s="66" t="s">
        <v>413</v>
      </c>
      <c r="F71" s="66">
        <v>9200</v>
      </c>
      <c r="G71" s="85" t="s">
        <v>414</v>
      </c>
      <c r="H71" s="65"/>
      <c r="I71" s="65"/>
    </row>
    <row r="72" spans="1:9" ht="24">
      <c r="A72" s="63">
        <v>5</v>
      </c>
      <c r="B72" s="64" t="s">
        <v>415</v>
      </c>
      <c r="C72" s="65" t="s">
        <v>416</v>
      </c>
      <c r="D72" s="66">
        <v>2600</v>
      </c>
      <c r="E72" s="66" t="s">
        <v>417</v>
      </c>
      <c r="F72" s="66">
        <v>2600</v>
      </c>
      <c r="G72" s="85" t="s">
        <v>414</v>
      </c>
      <c r="H72" s="65"/>
      <c r="I72" s="65"/>
    </row>
    <row r="73" spans="1:9" ht="24">
      <c r="A73" s="63">
        <v>6</v>
      </c>
      <c r="B73" s="64" t="s">
        <v>418</v>
      </c>
      <c r="C73" s="65" t="s">
        <v>419</v>
      </c>
      <c r="D73" s="66">
        <v>3000</v>
      </c>
      <c r="E73" s="66" t="s">
        <v>333</v>
      </c>
      <c r="F73" s="66">
        <v>3000</v>
      </c>
      <c r="G73" s="85" t="s">
        <v>342</v>
      </c>
      <c r="H73" s="65"/>
      <c r="I73" s="65"/>
    </row>
    <row r="74" spans="1:9" ht="24">
      <c r="A74" s="63">
        <v>7</v>
      </c>
      <c r="B74" s="64" t="s">
        <v>420</v>
      </c>
      <c r="C74" s="65" t="s">
        <v>421</v>
      </c>
      <c r="D74" s="66">
        <v>16000</v>
      </c>
      <c r="E74" s="66" t="s">
        <v>422</v>
      </c>
      <c r="F74" s="66">
        <v>48000</v>
      </c>
      <c r="G74" s="85" t="s">
        <v>316</v>
      </c>
      <c r="H74" s="65"/>
      <c r="I74" s="65"/>
    </row>
    <row r="75" spans="1:9" ht="24">
      <c r="A75" s="63">
        <v>8</v>
      </c>
      <c r="B75" s="64" t="s">
        <v>423</v>
      </c>
      <c r="C75" s="65" t="s">
        <v>424</v>
      </c>
      <c r="D75" s="66">
        <v>3300</v>
      </c>
      <c r="E75" s="66" t="s">
        <v>333</v>
      </c>
      <c r="F75" s="66">
        <v>3300</v>
      </c>
      <c r="G75" s="85" t="s">
        <v>316</v>
      </c>
      <c r="H75" s="65"/>
      <c r="I75" s="65"/>
    </row>
    <row r="76" spans="1:9" ht="24">
      <c r="A76" s="63">
        <v>9</v>
      </c>
      <c r="B76" s="64" t="s">
        <v>425</v>
      </c>
      <c r="C76" s="65" t="s">
        <v>412</v>
      </c>
      <c r="D76" s="66">
        <v>2600</v>
      </c>
      <c r="E76" s="66" t="s">
        <v>426</v>
      </c>
      <c r="F76" s="66">
        <v>5200</v>
      </c>
      <c r="G76" s="85" t="s">
        <v>316</v>
      </c>
      <c r="H76" s="65"/>
      <c r="I76" s="65"/>
    </row>
    <row r="77" spans="1:9" ht="24">
      <c r="A77" s="63">
        <v>10</v>
      </c>
      <c r="B77" s="64" t="s">
        <v>427</v>
      </c>
      <c r="C77" s="65" t="s">
        <v>428</v>
      </c>
      <c r="D77" s="66">
        <v>1800</v>
      </c>
      <c r="E77" s="66" t="s">
        <v>426</v>
      </c>
      <c r="F77" s="66">
        <v>3600</v>
      </c>
      <c r="G77" s="85" t="s">
        <v>316</v>
      </c>
      <c r="H77" s="65"/>
      <c r="I77" s="65"/>
    </row>
    <row r="78" spans="1:9" ht="24">
      <c r="A78" s="63">
        <v>11</v>
      </c>
      <c r="B78" s="64" t="s">
        <v>429</v>
      </c>
      <c r="C78" s="65" t="s">
        <v>430</v>
      </c>
      <c r="D78" s="66">
        <v>2000</v>
      </c>
      <c r="E78" s="66" t="s">
        <v>417</v>
      </c>
      <c r="F78" s="66">
        <v>2000</v>
      </c>
      <c r="G78" s="85" t="s">
        <v>316</v>
      </c>
      <c r="H78" s="65"/>
      <c r="I78" s="65"/>
    </row>
    <row r="79" spans="1:9" ht="24">
      <c r="A79" s="63">
        <v>12</v>
      </c>
      <c r="B79" s="64" t="s">
        <v>431</v>
      </c>
      <c r="C79" s="65" t="s">
        <v>432</v>
      </c>
      <c r="D79" s="66">
        <v>2600</v>
      </c>
      <c r="E79" s="66" t="s">
        <v>433</v>
      </c>
      <c r="F79" s="66">
        <v>15600</v>
      </c>
      <c r="G79" s="85" t="s">
        <v>316</v>
      </c>
      <c r="H79" s="65"/>
      <c r="I79" s="65"/>
    </row>
    <row r="80" spans="1:9" s="290" customFormat="1" ht="24">
      <c r="A80" s="285">
        <v>13</v>
      </c>
      <c r="B80" s="286" t="s">
        <v>434</v>
      </c>
      <c r="C80" s="287" t="s">
        <v>435</v>
      </c>
      <c r="D80" s="288">
        <v>2000</v>
      </c>
      <c r="E80" s="288" t="s">
        <v>426</v>
      </c>
      <c r="F80" s="288">
        <v>4000</v>
      </c>
      <c r="G80" s="289" t="s">
        <v>316</v>
      </c>
      <c r="H80" s="287"/>
      <c r="I80" s="287"/>
    </row>
    <row r="81" spans="1:9" ht="24">
      <c r="A81" s="63">
        <v>14</v>
      </c>
      <c r="B81" s="64" t="s">
        <v>436</v>
      </c>
      <c r="C81" s="65" t="s">
        <v>435</v>
      </c>
      <c r="D81" s="66">
        <v>2000</v>
      </c>
      <c r="E81" s="66" t="s">
        <v>437</v>
      </c>
      <c r="F81" s="66">
        <v>4000</v>
      </c>
      <c r="G81" s="85" t="s">
        <v>438</v>
      </c>
      <c r="H81" s="65"/>
      <c r="I81" s="65"/>
    </row>
    <row r="82" spans="1:9" ht="24">
      <c r="A82" s="63">
        <v>15</v>
      </c>
      <c r="B82" s="64" t="s">
        <v>439</v>
      </c>
      <c r="C82" s="65" t="s">
        <v>440</v>
      </c>
      <c r="D82" s="66">
        <v>9630</v>
      </c>
      <c r="E82" s="66" t="s">
        <v>441</v>
      </c>
      <c r="F82" s="66">
        <v>48150</v>
      </c>
      <c r="G82" s="85" t="s">
        <v>316</v>
      </c>
      <c r="H82" s="65"/>
      <c r="I82" s="65"/>
    </row>
    <row r="83" spans="1:9" ht="24">
      <c r="A83" s="63">
        <v>16</v>
      </c>
      <c r="B83" s="64" t="s">
        <v>442</v>
      </c>
      <c r="C83" s="65" t="s">
        <v>435</v>
      </c>
      <c r="D83" s="66">
        <v>2000</v>
      </c>
      <c r="E83" s="66" t="s">
        <v>443</v>
      </c>
      <c r="F83" s="66">
        <v>2000</v>
      </c>
      <c r="G83" s="85" t="s">
        <v>316</v>
      </c>
      <c r="H83" s="65"/>
      <c r="I83" s="65"/>
    </row>
    <row r="84" spans="1:9" ht="24">
      <c r="A84" s="63">
        <v>17</v>
      </c>
      <c r="B84" s="64" t="s">
        <v>444</v>
      </c>
      <c r="C84" s="65" t="s">
        <v>435</v>
      </c>
      <c r="D84" s="66">
        <v>1950</v>
      </c>
      <c r="E84" s="66" t="s">
        <v>417</v>
      </c>
      <c r="F84" s="66">
        <v>1950</v>
      </c>
      <c r="G84" s="85" t="s">
        <v>445</v>
      </c>
      <c r="H84" s="65"/>
      <c r="I84" s="65"/>
    </row>
    <row r="85" spans="1:9" ht="24">
      <c r="A85" s="63">
        <v>18</v>
      </c>
      <c r="B85" s="64" t="s">
        <v>446</v>
      </c>
      <c r="C85" s="65" t="s">
        <v>447</v>
      </c>
      <c r="D85" s="66">
        <v>5000</v>
      </c>
      <c r="E85" s="66" t="s">
        <v>448</v>
      </c>
      <c r="F85" s="66">
        <v>120000</v>
      </c>
      <c r="G85" s="85" t="s">
        <v>316</v>
      </c>
      <c r="H85" s="65"/>
      <c r="I85" s="65"/>
    </row>
    <row r="86" spans="1:9" ht="24">
      <c r="A86" s="63">
        <v>19</v>
      </c>
      <c r="B86" s="64" t="s">
        <v>449</v>
      </c>
      <c r="C86" s="65" t="s">
        <v>440</v>
      </c>
      <c r="D86" s="66">
        <v>2500</v>
      </c>
      <c r="E86" s="66" t="s">
        <v>417</v>
      </c>
      <c r="F86" s="66">
        <v>2500</v>
      </c>
      <c r="G86" s="85" t="s">
        <v>342</v>
      </c>
      <c r="H86" s="65"/>
      <c r="I86" s="65"/>
    </row>
    <row r="87" spans="1:9" ht="24">
      <c r="A87" s="63">
        <v>20</v>
      </c>
      <c r="B87" s="64" t="s">
        <v>450</v>
      </c>
      <c r="C87" s="65" t="s">
        <v>440</v>
      </c>
      <c r="D87" s="66">
        <v>2500</v>
      </c>
      <c r="E87" s="66" t="s">
        <v>443</v>
      </c>
      <c r="F87" s="66">
        <v>2500</v>
      </c>
      <c r="G87" s="85" t="s">
        <v>371</v>
      </c>
      <c r="H87" s="65"/>
      <c r="I87" s="65"/>
    </row>
    <row r="88" spans="1:9" ht="24">
      <c r="A88" s="63">
        <v>21</v>
      </c>
      <c r="B88" s="64" t="s">
        <v>451</v>
      </c>
      <c r="C88" s="65" t="s">
        <v>435</v>
      </c>
      <c r="D88" s="66">
        <v>2000</v>
      </c>
      <c r="E88" s="66" t="s">
        <v>443</v>
      </c>
      <c r="F88" s="66">
        <v>2000</v>
      </c>
      <c r="G88" s="85" t="s">
        <v>371</v>
      </c>
      <c r="H88" s="65"/>
      <c r="I88" s="65"/>
    </row>
    <row r="89" spans="1:9" ht="24">
      <c r="A89" s="63">
        <v>22</v>
      </c>
      <c r="B89" s="64" t="s">
        <v>452</v>
      </c>
      <c r="C89" s="65" t="s">
        <v>440</v>
      </c>
      <c r="D89" s="66">
        <v>2500</v>
      </c>
      <c r="E89" s="66" t="s">
        <v>417</v>
      </c>
      <c r="F89" s="66">
        <v>2500</v>
      </c>
      <c r="G89" s="85" t="s">
        <v>342</v>
      </c>
      <c r="H89" s="65"/>
      <c r="I89" s="65"/>
    </row>
    <row r="90" spans="1:9" s="90" customFormat="1" ht="24">
      <c r="A90" s="86">
        <v>23</v>
      </c>
      <c r="B90" s="87" t="s">
        <v>453</v>
      </c>
      <c r="C90" s="88" t="s">
        <v>440</v>
      </c>
      <c r="D90" s="89">
        <v>2500</v>
      </c>
      <c r="E90" s="89" t="s">
        <v>443</v>
      </c>
      <c r="F90" s="89">
        <v>2500</v>
      </c>
      <c r="G90" s="95" t="s">
        <v>414</v>
      </c>
      <c r="H90" s="88"/>
      <c r="I90" s="88"/>
    </row>
    <row r="91" spans="1:9" s="90" customFormat="1" ht="24">
      <c r="A91" s="86"/>
      <c r="B91" s="87" t="s">
        <v>948</v>
      </c>
      <c r="C91" s="88" t="s">
        <v>497</v>
      </c>
      <c r="D91" s="89">
        <v>25000</v>
      </c>
      <c r="E91" s="89" t="s">
        <v>333</v>
      </c>
      <c r="F91" s="89">
        <v>25000</v>
      </c>
      <c r="G91" s="95" t="s">
        <v>342</v>
      </c>
      <c r="H91" s="88"/>
      <c r="I91" s="88"/>
    </row>
    <row r="92" spans="1:9" s="90" customFormat="1" ht="24">
      <c r="A92" s="86"/>
      <c r="B92" s="87" t="s">
        <v>949</v>
      </c>
      <c r="C92" s="88" t="s">
        <v>644</v>
      </c>
      <c r="D92" s="89">
        <v>5000</v>
      </c>
      <c r="E92" s="89" t="s">
        <v>645</v>
      </c>
      <c r="F92" s="89">
        <v>10000</v>
      </c>
      <c r="G92" s="95" t="s">
        <v>414</v>
      </c>
      <c r="H92" s="88"/>
      <c r="I92" s="88"/>
    </row>
    <row r="93" spans="1:9" s="90" customFormat="1" ht="24">
      <c r="A93" s="86"/>
      <c r="B93" s="87" t="s">
        <v>950</v>
      </c>
      <c r="C93" s="88" t="s">
        <v>644</v>
      </c>
      <c r="D93" s="89">
        <v>5000</v>
      </c>
      <c r="E93" s="89" t="s">
        <v>333</v>
      </c>
      <c r="F93" s="89">
        <v>5000</v>
      </c>
      <c r="G93" s="95" t="s">
        <v>371</v>
      </c>
      <c r="H93" s="88"/>
      <c r="I93" s="88"/>
    </row>
    <row r="94" spans="1:9" s="90" customFormat="1" ht="24">
      <c r="A94" s="86">
        <v>24</v>
      </c>
      <c r="B94" s="87" t="s">
        <v>454</v>
      </c>
      <c r="C94" s="88" t="s">
        <v>455</v>
      </c>
      <c r="D94" s="89">
        <v>600</v>
      </c>
      <c r="E94" s="89" t="s">
        <v>441</v>
      </c>
      <c r="F94" s="89">
        <v>3000</v>
      </c>
      <c r="G94" s="95" t="s">
        <v>316</v>
      </c>
      <c r="H94" s="88"/>
      <c r="I94" s="88"/>
    </row>
    <row r="95" spans="1:9" s="90" customFormat="1" ht="24">
      <c r="A95" s="86">
        <v>25</v>
      </c>
      <c r="B95" s="87" t="s">
        <v>456</v>
      </c>
      <c r="C95" s="88" t="s">
        <v>457</v>
      </c>
      <c r="D95" s="89">
        <v>1200</v>
      </c>
      <c r="E95" s="89" t="s">
        <v>417</v>
      </c>
      <c r="F95" s="89">
        <v>1200</v>
      </c>
      <c r="G95" s="95" t="s">
        <v>342</v>
      </c>
      <c r="H95" s="88"/>
      <c r="I95" s="88"/>
    </row>
    <row r="96" spans="1:9" s="90" customFormat="1" ht="24">
      <c r="A96" s="86">
        <v>26</v>
      </c>
      <c r="B96" s="87" t="s">
        <v>458</v>
      </c>
      <c r="C96" s="88" t="s">
        <v>459</v>
      </c>
      <c r="D96" s="89" t="s">
        <v>460</v>
      </c>
      <c r="E96" s="89" t="s">
        <v>461</v>
      </c>
      <c r="F96" s="89">
        <v>0</v>
      </c>
      <c r="G96" s="95" t="s">
        <v>316</v>
      </c>
      <c r="H96" s="88"/>
      <c r="I96" s="88"/>
    </row>
    <row r="97" spans="1:9" s="90" customFormat="1" ht="24">
      <c r="A97" s="86">
        <v>27</v>
      </c>
      <c r="B97" s="87" t="s">
        <v>462</v>
      </c>
      <c r="C97" s="88" t="s">
        <v>463</v>
      </c>
      <c r="D97" s="89" t="s">
        <v>460</v>
      </c>
      <c r="E97" s="89" t="s">
        <v>417</v>
      </c>
      <c r="F97" s="89">
        <v>0</v>
      </c>
      <c r="G97" s="95" t="s">
        <v>316</v>
      </c>
      <c r="H97" s="88"/>
      <c r="I97" s="88"/>
    </row>
    <row r="98" spans="1:9" s="90" customFormat="1" ht="24">
      <c r="A98" s="86">
        <v>28</v>
      </c>
      <c r="B98" s="87" t="s">
        <v>464</v>
      </c>
      <c r="C98" s="88" t="s">
        <v>455</v>
      </c>
      <c r="D98" s="89" t="s">
        <v>460</v>
      </c>
      <c r="E98" s="89" t="s">
        <v>426</v>
      </c>
      <c r="F98" s="89">
        <v>0</v>
      </c>
      <c r="G98" s="95" t="s">
        <v>316</v>
      </c>
      <c r="H98" s="88"/>
      <c r="I98" s="88"/>
    </row>
    <row r="99" spans="1:9" ht="24">
      <c r="A99" s="63">
        <v>29</v>
      </c>
      <c r="B99" s="64" t="s">
        <v>465</v>
      </c>
      <c r="C99" s="65" t="s">
        <v>466</v>
      </c>
      <c r="D99" s="66">
        <v>1200</v>
      </c>
      <c r="E99" s="66" t="s">
        <v>417</v>
      </c>
      <c r="F99" s="66">
        <v>1200</v>
      </c>
      <c r="G99" s="85" t="s">
        <v>316</v>
      </c>
      <c r="H99" s="65"/>
      <c r="I99" s="65"/>
    </row>
    <row r="100" spans="1:9" ht="24">
      <c r="A100" s="63">
        <v>30</v>
      </c>
      <c r="B100" s="64" t="s">
        <v>467</v>
      </c>
      <c r="C100" s="65" t="s">
        <v>468</v>
      </c>
      <c r="D100" s="66">
        <v>1200</v>
      </c>
      <c r="E100" s="66" t="s">
        <v>426</v>
      </c>
      <c r="F100" s="66">
        <v>2400</v>
      </c>
      <c r="G100" s="85" t="s">
        <v>316</v>
      </c>
      <c r="H100" s="65"/>
      <c r="I100" s="65"/>
    </row>
    <row r="101" spans="1:9" ht="24">
      <c r="A101" s="63">
        <v>31</v>
      </c>
      <c r="B101" s="64" t="s">
        <v>469</v>
      </c>
      <c r="C101" s="65" t="s">
        <v>470</v>
      </c>
      <c r="D101" s="66">
        <v>800</v>
      </c>
      <c r="E101" s="66" t="s">
        <v>471</v>
      </c>
      <c r="F101" s="66">
        <v>16000</v>
      </c>
      <c r="G101" s="85" t="s">
        <v>316</v>
      </c>
      <c r="H101" s="65"/>
      <c r="I101" s="65"/>
    </row>
    <row r="102" spans="1:9" ht="24">
      <c r="A102" s="63">
        <v>32</v>
      </c>
      <c r="B102" s="64" t="s">
        <v>472</v>
      </c>
      <c r="C102" s="65" t="s">
        <v>473</v>
      </c>
      <c r="D102" s="66">
        <f>+F102/4</f>
        <v>5200</v>
      </c>
      <c r="E102" s="66" t="s">
        <v>413</v>
      </c>
      <c r="F102" s="66">
        <v>20800</v>
      </c>
      <c r="G102" s="85" t="s">
        <v>414</v>
      </c>
      <c r="H102" s="65"/>
      <c r="I102" s="65"/>
    </row>
    <row r="103" spans="1:9" ht="24">
      <c r="A103" s="63">
        <v>33</v>
      </c>
      <c r="B103" s="64" t="s">
        <v>474</v>
      </c>
      <c r="C103" s="65" t="s">
        <v>475</v>
      </c>
      <c r="D103" s="66">
        <v>10700</v>
      </c>
      <c r="E103" s="66" t="s">
        <v>417</v>
      </c>
      <c r="F103" s="66">
        <v>10700</v>
      </c>
      <c r="G103" s="85" t="s">
        <v>316</v>
      </c>
      <c r="H103" s="65"/>
      <c r="I103" s="65"/>
    </row>
    <row r="104" spans="1:9" ht="24">
      <c r="A104" s="63">
        <v>34</v>
      </c>
      <c r="B104" s="64" t="s">
        <v>476</v>
      </c>
      <c r="C104" s="65" t="s">
        <v>477</v>
      </c>
      <c r="D104" s="66">
        <v>3950</v>
      </c>
      <c r="E104" s="66" t="s">
        <v>437</v>
      </c>
      <c r="F104" s="66">
        <v>7900</v>
      </c>
      <c r="G104" s="85" t="s">
        <v>414</v>
      </c>
      <c r="H104" s="65"/>
      <c r="I104" s="65"/>
    </row>
    <row r="105" spans="1:9" ht="24">
      <c r="A105" s="63">
        <v>35</v>
      </c>
      <c r="B105" s="64" t="s">
        <v>478</v>
      </c>
      <c r="C105" s="65" t="s">
        <v>479</v>
      </c>
      <c r="D105" s="66">
        <v>220</v>
      </c>
      <c r="E105" s="66" t="s">
        <v>480</v>
      </c>
      <c r="F105" s="66">
        <v>88000</v>
      </c>
      <c r="G105" s="85" t="s">
        <v>316</v>
      </c>
      <c r="H105" s="65"/>
      <c r="I105" s="65"/>
    </row>
    <row r="106" spans="1:9" ht="24">
      <c r="A106" s="63">
        <v>36</v>
      </c>
      <c r="B106" s="64" t="s">
        <v>481</v>
      </c>
      <c r="C106" s="65" t="s">
        <v>470</v>
      </c>
      <c r="D106" s="66">
        <v>2100</v>
      </c>
      <c r="E106" s="66" t="s">
        <v>482</v>
      </c>
      <c r="F106" s="66">
        <v>39900</v>
      </c>
      <c r="G106" s="85" t="s">
        <v>316</v>
      </c>
      <c r="H106" s="65"/>
      <c r="I106" s="65"/>
    </row>
    <row r="107" spans="1:9" ht="24">
      <c r="A107" s="63">
        <v>37</v>
      </c>
      <c r="B107" s="64" t="s">
        <v>483</v>
      </c>
      <c r="C107" s="65" t="s">
        <v>468</v>
      </c>
      <c r="D107" s="66">
        <v>1200</v>
      </c>
      <c r="E107" s="66" t="s">
        <v>417</v>
      </c>
      <c r="F107" s="66">
        <v>1200</v>
      </c>
      <c r="G107" s="85" t="s">
        <v>316</v>
      </c>
      <c r="H107" s="65"/>
      <c r="I107" s="65"/>
    </row>
    <row r="108" spans="1:9" ht="24">
      <c r="A108" s="63">
        <v>38</v>
      </c>
      <c r="B108" s="64" t="s">
        <v>484</v>
      </c>
      <c r="C108" s="65" t="s">
        <v>468</v>
      </c>
      <c r="D108" s="66">
        <v>930</v>
      </c>
      <c r="E108" s="66" t="s">
        <v>417</v>
      </c>
      <c r="F108" s="66">
        <v>930</v>
      </c>
      <c r="G108" s="85" t="s">
        <v>445</v>
      </c>
      <c r="H108" s="65"/>
      <c r="I108" s="65"/>
    </row>
    <row r="109" spans="1:9" ht="24">
      <c r="A109" s="63">
        <v>39</v>
      </c>
      <c r="B109" s="64" t="s">
        <v>485</v>
      </c>
      <c r="C109" s="65" t="s">
        <v>486</v>
      </c>
      <c r="D109" s="66">
        <v>1000</v>
      </c>
      <c r="E109" s="66" t="s">
        <v>417</v>
      </c>
      <c r="F109" s="66">
        <v>1000</v>
      </c>
      <c r="G109" s="85" t="s">
        <v>414</v>
      </c>
      <c r="H109" s="65"/>
      <c r="I109" s="65"/>
    </row>
    <row r="110" spans="1:9" ht="24">
      <c r="A110" s="63">
        <v>40</v>
      </c>
      <c r="B110" s="64" t="s">
        <v>487</v>
      </c>
      <c r="C110" s="65" t="s">
        <v>486</v>
      </c>
      <c r="D110" s="66">
        <v>1000</v>
      </c>
      <c r="E110" s="66" t="s">
        <v>417</v>
      </c>
      <c r="F110" s="66">
        <v>1000</v>
      </c>
      <c r="G110" s="85" t="s">
        <v>342</v>
      </c>
      <c r="H110" s="65"/>
      <c r="I110" s="65"/>
    </row>
    <row r="111" spans="1:9" ht="24">
      <c r="A111" s="63">
        <v>41</v>
      </c>
      <c r="B111" s="64" t="s">
        <v>488</v>
      </c>
      <c r="C111" s="65" t="s">
        <v>486</v>
      </c>
      <c r="D111" s="66">
        <v>1000</v>
      </c>
      <c r="E111" s="66" t="s">
        <v>417</v>
      </c>
      <c r="F111" s="66">
        <v>1000</v>
      </c>
      <c r="G111" s="85" t="s">
        <v>371</v>
      </c>
      <c r="H111" s="65"/>
      <c r="I111" s="65"/>
    </row>
    <row r="112" spans="1:9" ht="24">
      <c r="A112" s="63">
        <v>42</v>
      </c>
      <c r="B112" s="64" t="s">
        <v>489</v>
      </c>
      <c r="C112" s="65" t="s">
        <v>468</v>
      </c>
      <c r="D112" s="66">
        <v>1200</v>
      </c>
      <c r="E112" s="66" t="s">
        <v>417</v>
      </c>
      <c r="F112" s="66">
        <v>1200</v>
      </c>
      <c r="G112" s="85" t="s">
        <v>371</v>
      </c>
      <c r="H112" s="65"/>
      <c r="I112" s="65"/>
    </row>
    <row r="113" spans="1:9" ht="24">
      <c r="A113" s="63">
        <v>43</v>
      </c>
      <c r="B113" s="64" t="s">
        <v>490</v>
      </c>
      <c r="C113" s="65" t="s">
        <v>486</v>
      </c>
      <c r="D113" s="66">
        <v>1000</v>
      </c>
      <c r="E113" s="66" t="s">
        <v>426</v>
      </c>
      <c r="F113" s="66">
        <v>1000</v>
      </c>
      <c r="G113" s="85" t="s">
        <v>342</v>
      </c>
      <c r="H113" s="65"/>
      <c r="I113" s="65"/>
    </row>
    <row r="114" spans="1:9" ht="24">
      <c r="A114" s="63">
        <v>44</v>
      </c>
      <c r="B114" s="64" t="s">
        <v>491</v>
      </c>
      <c r="C114" s="65" t="s">
        <v>479</v>
      </c>
      <c r="D114" s="66">
        <v>90000</v>
      </c>
      <c r="E114" s="66" t="s">
        <v>480</v>
      </c>
      <c r="F114" s="66">
        <v>90000</v>
      </c>
      <c r="G114" s="85" t="s">
        <v>316</v>
      </c>
      <c r="H114" s="65"/>
      <c r="I114" s="65"/>
    </row>
    <row r="115" spans="1:9" ht="24">
      <c r="A115" s="63">
        <v>45</v>
      </c>
      <c r="B115" s="64" t="s">
        <v>492</v>
      </c>
      <c r="C115" s="65" t="s">
        <v>486</v>
      </c>
      <c r="D115" s="66">
        <v>2000</v>
      </c>
      <c r="E115" s="66" t="s">
        <v>413</v>
      </c>
      <c r="F115" s="66">
        <v>8000</v>
      </c>
      <c r="G115" s="85" t="s">
        <v>414</v>
      </c>
      <c r="H115" s="65"/>
      <c r="I115" s="65"/>
    </row>
    <row r="116" spans="1:9" ht="24">
      <c r="A116" s="63">
        <v>46</v>
      </c>
      <c r="B116" s="64" t="s">
        <v>493</v>
      </c>
      <c r="C116" s="65" t="s">
        <v>486</v>
      </c>
      <c r="D116" s="66">
        <v>2000</v>
      </c>
      <c r="E116" s="66" t="s">
        <v>417</v>
      </c>
      <c r="F116" s="66">
        <v>2000</v>
      </c>
      <c r="G116" s="85" t="s">
        <v>494</v>
      </c>
      <c r="H116" s="65"/>
      <c r="I116" s="65"/>
    </row>
    <row r="117" spans="1:9" ht="24">
      <c r="A117" s="63">
        <v>47</v>
      </c>
      <c r="B117" s="64" t="s">
        <v>495</v>
      </c>
      <c r="C117" s="65" t="s">
        <v>486</v>
      </c>
      <c r="D117" s="66">
        <v>2000</v>
      </c>
      <c r="E117" s="66" t="s">
        <v>441</v>
      </c>
      <c r="F117" s="66">
        <v>10000</v>
      </c>
      <c r="G117" s="85" t="s">
        <v>316</v>
      </c>
      <c r="H117" s="65"/>
      <c r="I117" s="65"/>
    </row>
    <row r="118" spans="1:9" s="90" customFormat="1" ht="24">
      <c r="A118" s="86"/>
      <c r="B118" s="87" t="s">
        <v>646</v>
      </c>
      <c r="C118" s="88" t="s">
        <v>486</v>
      </c>
      <c r="D118" s="89">
        <v>2000</v>
      </c>
      <c r="E118" s="89" t="s">
        <v>637</v>
      </c>
      <c r="F118" s="89">
        <v>6000</v>
      </c>
      <c r="G118" s="95" t="s">
        <v>342</v>
      </c>
      <c r="H118" s="88"/>
      <c r="I118" s="88"/>
    </row>
    <row r="119" spans="1:9" ht="24">
      <c r="A119" s="63">
        <v>48</v>
      </c>
      <c r="B119" s="64" t="s">
        <v>496</v>
      </c>
      <c r="C119" s="65" t="s">
        <v>497</v>
      </c>
      <c r="D119" s="66">
        <v>16000</v>
      </c>
      <c r="E119" s="66" t="s">
        <v>333</v>
      </c>
      <c r="F119" s="89">
        <v>16000</v>
      </c>
      <c r="G119" s="85" t="s">
        <v>316</v>
      </c>
      <c r="H119" s="65"/>
      <c r="I119" s="65"/>
    </row>
    <row r="120" spans="1:9" ht="24">
      <c r="A120" s="63">
        <v>49</v>
      </c>
      <c r="B120" s="64" t="s">
        <v>498</v>
      </c>
      <c r="C120" s="65" t="s">
        <v>499</v>
      </c>
      <c r="D120" s="66">
        <v>2300</v>
      </c>
      <c r="E120" s="66" t="s">
        <v>321</v>
      </c>
      <c r="F120" s="66">
        <v>2300</v>
      </c>
      <c r="G120" s="85" t="s">
        <v>316</v>
      </c>
      <c r="H120" s="65"/>
      <c r="I120" s="65"/>
    </row>
    <row r="121" spans="1:9" ht="24">
      <c r="A121" s="63">
        <v>50</v>
      </c>
      <c r="B121" s="64" t="s">
        <v>500</v>
      </c>
      <c r="C121" s="65" t="s">
        <v>501</v>
      </c>
      <c r="D121" s="66">
        <v>3300</v>
      </c>
      <c r="E121" s="66" t="s">
        <v>321</v>
      </c>
      <c r="F121" s="66">
        <v>3300</v>
      </c>
      <c r="G121" s="85" t="s">
        <v>316</v>
      </c>
      <c r="H121" s="65"/>
      <c r="I121" s="65"/>
    </row>
    <row r="122" spans="1:9" ht="24">
      <c r="A122" s="63">
        <v>51</v>
      </c>
      <c r="B122" s="64" t="s">
        <v>502</v>
      </c>
      <c r="C122" s="65" t="s">
        <v>503</v>
      </c>
      <c r="D122" s="66">
        <v>3300</v>
      </c>
      <c r="E122" s="66" t="s">
        <v>321</v>
      </c>
      <c r="F122" s="66">
        <v>3300</v>
      </c>
      <c r="G122" s="85" t="s">
        <v>316</v>
      </c>
      <c r="H122" s="65"/>
      <c r="I122" s="65"/>
    </row>
    <row r="123" spans="1:9" ht="24">
      <c r="A123" s="63">
        <v>52</v>
      </c>
      <c r="B123" s="64" t="s">
        <v>504</v>
      </c>
      <c r="C123" s="65" t="s">
        <v>501</v>
      </c>
      <c r="D123" s="66">
        <v>3300</v>
      </c>
      <c r="E123" s="66" t="s">
        <v>321</v>
      </c>
      <c r="F123" s="66">
        <v>3300</v>
      </c>
      <c r="G123" s="85" t="s">
        <v>316</v>
      </c>
      <c r="H123" s="65"/>
      <c r="I123" s="65"/>
    </row>
    <row r="124" spans="1:9" ht="24">
      <c r="A124" s="63">
        <v>53</v>
      </c>
      <c r="B124" s="64" t="s">
        <v>505</v>
      </c>
      <c r="C124" s="65" t="s">
        <v>506</v>
      </c>
      <c r="D124" s="66">
        <v>3200</v>
      </c>
      <c r="E124" s="66" t="s">
        <v>321</v>
      </c>
      <c r="F124" s="66">
        <v>3200</v>
      </c>
      <c r="G124" s="85" t="s">
        <v>316</v>
      </c>
      <c r="H124" s="65"/>
      <c r="I124" s="65"/>
    </row>
    <row r="125" spans="1:9" ht="24">
      <c r="A125" s="63">
        <v>54</v>
      </c>
      <c r="B125" s="64" t="s">
        <v>507</v>
      </c>
      <c r="C125" s="65" t="s">
        <v>508</v>
      </c>
      <c r="D125" s="66">
        <v>3500</v>
      </c>
      <c r="E125" s="66" t="s">
        <v>321</v>
      </c>
      <c r="F125" s="66">
        <v>3500</v>
      </c>
      <c r="G125" s="85" t="s">
        <v>316</v>
      </c>
      <c r="H125" s="65"/>
      <c r="I125" s="65"/>
    </row>
    <row r="126" spans="1:9" ht="24">
      <c r="A126" s="63">
        <v>55</v>
      </c>
      <c r="B126" s="64" t="s">
        <v>509</v>
      </c>
      <c r="C126" s="65" t="s">
        <v>510</v>
      </c>
      <c r="D126" s="66">
        <v>3200</v>
      </c>
      <c r="E126" s="66" t="s">
        <v>321</v>
      </c>
      <c r="F126" s="66">
        <v>3200</v>
      </c>
      <c r="G126" s="85" t="s">
        <v>316</v>
      </c>
      <c r="H126" s="65"/>
      <c r="I126" s="65"/>
    </row>
    <row r="127" spans="1:9" ht="24">
      <c r="A127" s="63">
        <v>56</v>
      </c>
      <c r="B127" s="64" t="s">
        <v>511</v>
      </c>
      <c r="C127" s="65" t="s">
        <v>512</v>
      </c>
      <c r="D127" s="66">
        <v>2200</v>
      </c>
      <c r="E127" s="66" t="s">
        <v>321</v>
      </c>
      <c r="F127" s="89">
        <v>2200</v>
      </c>
      <c r="G127" s="85" t="s">
        <v>316</v>
      </c>
      <c r="H127" s="65"/>
      <c r="I127" s="65"/>
    </row>
    <row r="128" spans="1:9" ht="24">
      <c r="A128" s="63">
        <v>57</v>
      </c>
      <c r="B128" s="64" t="s">
        <v>513</v>
      </c>
      <c r="C128" s="65" t="s">
        <v>514</v>
      </c>
      <c r="D128" s="66">
        <v>3500</v>
      </c>
      <c r="E128" s="66" t="s">
        <v>321</v>
      </c>
      <c r="F128" s="66">
        <v>3500</v>
      </c>
      <c r="G128" s="85" t="s">
        <v>316</v>
      </c>
      <c r="H128" s="65"/>
      <c r="I128" s="65"/>
    </row>
    <row r="129" spans="1:9" ht="24">
      <c r="A129" s="63">
        <v>58</v>
      </c>
      <c r="B129" s="64" t="s">
        <v>515</v>
      </c>
      <c r="C129" s="65" t="s">
        <v>510</v>
      </c>
      <c r="D129" s="66">
        <v>3200</v>
      </c>
      <c r="E129" s="66" t="s">
        <v>321</v>
      </c>
      <c r="F129" s="66">
        <v>3200</v>
      </c>
      <c r="G129" s="85" t="s">
        <v>316</v>
      </c>
      <c r="H129" s="65"/>
      <c r="I129" s="65"/>
    </row>
    <row r="130" spans="1:9" ht="24">
      <c r="A130" s="63">
        <v>59</v>
      </c>
      <c r="B130" s="64" t="s">
        <v>516</v>
      </c>
      <c r="C130" s="65" t="s">
        <v>512</v>
      </c>
      <c r="D130" s="66">
        <v>2200</v>
      </c>
      <c r="E130" s="66" t="s">
        <v>321</v>
      </c>
      <c r="F130" s="89">
        <v>2200</v>
      </c>
      <c r="G130" s="85" t="s">
        <v>316</v>
      </c>
      <c r="H130" s="65"/>
      <c r="I130" s="65"/>
    </row>
    <row r="131" spans="1:9" ht="24">
      <c r="A131" s="63">
        <v>60</v>
      </c>
      <c r="B131" s="64" t="s">
        <v>517</v>
      </c>
      <c r="C131" s="65" t="s">
        <v>510</v>
      </c>
      <c r="D131" s="66">
        <v>2300</v>
      </c>
      <c r="E131" s="66" t="s">
        <v>410</v>
      </c>
      <c r="F131" s="66">
        <v>6900</v>
      </c>
      <c r="G131" s="85" t="s">
        <v>316</v>
      </c>
      <c r="H131" s="65"/>
      <c r="I131" s="65"/>
    </row>
    <row r="132" spans="1:9" ht="24">
      <c r="A132" s="63">
        <v>61</v>
      </c>
      <c r="B132" s="64" t="s">
        <v>518</v>
      </c>
      <c r="C132" s="65" t="s">
        <v>519</v>
      </c>
      <c r="D132" s="66">
        <v>3000</v>
      </c>
      <c r="E132" s="66" t="s">
        <v>321</v>
      </c>
      <c r="F132" s="66">
        <v>3000</v>
      </c>
      <c r="G132" s="85" t="s">
        <v>316</v>
      </c>
      <c r="H132" s="65"/>
      <c r="I132" s="65"/>
    </row>
    <row r="133" spans="1:9" ht="24">
      <c r="A133" s="63">
        <v>62</v>
      </c>
      <c r="B133" s="64" t="s">
        <v>520</v>
      </c>
      <c r="C133" s="65" t="s">
        <v>521</v>
      </c>
      <c r="D133" s="66">
        <v>3000</v>
      </c>
      <c r="E133" s="66" t="s">
        <v>408</v>
      </c>
      <c r="F133" s="66">
        <v>6000</v>
      </c>
      <c r="G133" s="85" t="s">
        <v>316</v>
      </c>
      <c r="H133" s="65"/>
      <c r="I133" s="65"/>
    </row>
    <row r="134" spans="1:9" ht="24">
      <c r="A134" s="63">
        <v>63</v>
      </c>
      <c r="B134" s="64" t="s">
        <v>522</v>
      </c>
      <c r="C134" s="65" t="s">
        <v>523</v>
      </c>
      <c r="D134" s="66">
        <v>8100</v>
      </c>
      <c r="E134" s="66" t="s">
        <v>408</v>
      </c>
      <c r="F134" s="66">
        <v>16200</v>
      </c>
      <c r="G134" s="85" t="s">
        <v>414</v>
      </c>
      <c r="H134" s="65"/>
      <c r="I134" s="65"/>
    </row>
    <row r="135" spans="1:9" ht="24">
      <c r="A135" s="63">
        <v>64</v>
      </c>
      <c r="B135" s="64" t="s">
        <v>524</v>
      </c>
      <c r="C135" s="65" t="s">
        <v>525</v>
      </c>
      <c r="D135" s="66">
        <v>14060</v>
      </c>
      <c r="E135" s="66" t="s">
        <v>321</v>
      </c>
      <c r="F135" s="66">
        <v>14060</v>
      </c>
      <c r="G135" s="85" t="s">
        <v>316</v>
      </c>
      <c r="H135" s="65"/>
      <c r="I135" s="65"/>
    </row>
    <row r="136" spans="1:9" ht="24">
      <c r="A136" s="63">
        <v>65</v>
      </c>
      <c r="B136" s="64" t="s">
        <v>526</v>
      </c>
      <c r="C136" s="65" t="s">
        <v>523</v>
      </c>
      <c r="D136" s="66">
        <v>8550</v>
      </c>
      <c r="E136" s="66" t="s">
        <v>527</v>
      </c>
      <c r="F136" s="66">
        <v>34200</v>
      </c>
      <c r="G136" s="85" t="s">
        <v>316</v>
      </c>
      <c r="H136" s="65"/>
      <c r="I136" s="65"/>
    </row>
    <row r="137" spans="1:9" ht="24">
      <c r="A137" s="63">
        <v>66</v>
      </c>
      <c r="B137" s="64" t="s">
        <v>528</v>
      </c>
      <c r="C137" s="65" t="s">
        <v>525</v>
      </c>
      <c r="D137" s="66">
        <v>4500</v>
      </c>
      <c r="E137" s="66" t="s">
        <v>321</v>
      </c>
      <c r="F137" s="66">
        <v>4500</v>
      </c>
      <c r="G137" s="85" t="s">
        <v>445</v>
      </c>
      <c r="H137" s="65"/>
      <c r="I137" s="65"/>
    </row>
    <row r="138" spans="1:9" ht="24">
      <c r="A138" s="63">
        <v>67</v>
      </c>
      <c r="B138" s="64" t="s">
        <v>529</v>
      </c>
      <c r="C138" s="65" t="s">
        <v>530</v>
      </c>
      <c r="D138" s="66">
        <v>4916</v>
      </c>
      <c r="E138" s="66" t="s">
        <v>531</v>
      </c>
      <c r="F138" s="76">
        <v>29496</v>
      </c>
      <c r="G138" s="85" t="s">
        <v>316</v>
      </c>
      <c r="H138" s="65"/>
      <c r="I138" s="65"/>
    </row>
    <row r="139" spans="1:9" ht="24">
      <c r="A139" s="63">
        <v>68</v>
      </c>
      <c r="B139" s="64" t="s">
        <v>532</v>
      </c>
      <c r="C139" s="65" t="s">
        <v>525</v>
      </c>
      <c r="D139" s="66">
        <v>4400</v>
      </c>
      <c r="E139" s="66" t="s">
        <v>321</v>
      </c>
      <c r="F139" s="66">
        <v>4400</v>
      </c>
      <c r="G139" s="85" t="s">
        <v>414</v>
      </c>
      <c r="H139" s="65"/>
      <c r="I139" s="65"/>
    </row>
    <row r="140" spans="1:9" ht="24">
      <c r="A140" s="63">
        <v>69</v>
      </c>
      <c r="B140" s="64" t="s">
        <v>533</v>
      </c>
      <c r="C140" s="65" t="s">
        <v>525</v>
      </c>
      <c r="D140" s="66">
        <v>3000</v>
      </c>
      <c r="E140" s="66" t="s">
        <v>321</v>
      </c>
      <c r="F140" s="66">
        <v>3000</v>
      </c>
      <c r="G140" s="85" t="s">
        <v>342</v>
      </c>
      <c r="H140" s="65"/>
      <c r="I140" s="65"/>
    </row>
    <row r="141" spans="1:9" ht="24">
      <c r="A141" s="63">
        <v>70</v>
      </c>
      <c r="B141" s="64" t="s">
        <v>534</v>
      </c>
      <c r="C141" s="65" t="s">
        <v>525</v>
      </c>
      <c r="D141" s="66">
        <v>3000</v>
      </c>
      <c r="E141" s="66" t="s">
        <v>321</v>
      </c>
      <c r="F141" s="89">
        <v>3000</v>
      </c>
      <c r="G141" s="85" t="s">
        <v>371</v>
      </c>
      <c r="H141" s="65"/>
      <c r="I141" s="65"/>
    </row>
    <row r="142" spans="1:9" ht="24">
      <c r="A142" s="63">
        <v>71</v>
      </c>
      <c r="B142" s="64" t="s">
        <v>535</v>
      </c>
      <c r="C142" s="65" t="s">
        <v>525</v>
      </c>
      <c r="D142" s="66">
        <v>3000</v>
      </c>
      <c r="E142" s="66" t="s">
        <v>321</v>
      </c>
      <c r="F142" s="89">
        <v>3000</v>
      </c>
      <c r="G142" s="85" t="s">
        <v>494</v>
      </c>
      <c r="H142" s="65"/>
      <c r="I142" s="65"/>
    </row>
    <row r="143" spans="1:9" ht="24">
      <c r="A143" s="63">
        <v>72</v>
      </c>
      <c r="B143" s="64" t="s">
        <v>536</v>
      </c>
      <c r="C143" s="65" t="s">
        <v>525</v>
      </c>
      <c r="D143" s="66">
        <v>4060</v>
      </c>
      <c r="E143" s="66" t="s">
        <v>537</v>
      </c>
      <c r="F143" s="66">
        <v>20300</v>
      </c>
      <c r="G143" s="85" t="s">
        <v>316</v>
      </c>
      <c r="H143" s="65"/>
      <c r="I143" s="65"/>
    </row>
    <row r="144" spans="1:9" ht="24">
      <c r="A144" s="63">
        <v>73</v>
      </c>
      <c r="B144" s="64" t="s">
        <v>538</v>
      </c>
      <c r="C144" s="65" t="s">
        <v>525</v>
      </c>
      <c r="D144" s="66">
        <v>4000</v>
      </c>
      <c r="E144" s="66" t="s">
        <v>321</v>
      </c>
      <c r="F144" s="66">
        <v>4000</v>
      </c>
      <c r="G144" s="85" t="s">
        <v>414</v>
      </c>
      <c r="H144" s="65"/>
      <c r="I144" s="65"/>
    </row>
    <row r="145" spans="1:9" ht="24">
      <c r="A145" s="63">
        <v>74</v>
      </c>
      <c r="B145" s="64" t="s">
        <v>539</v>
      </c>
      <c r="C145" s="65" t="s">
        <v>525</v>
      </c>
      <c r="D145" s="66">
        <v>4000</v>
      </c>
      <c r="E145" s="66" t="s">
        <v>321</v>
      </c>
      <c r="F145" s="89">
        <v>4000</v>
      </c>
      <c r="G145" s="85" t="s">
        <v>494</v>
      </c>
      <c r="H145" s="65"/>
      <c r="I145" s="65"/>
    </row>
    <row r="146" spans="1:9" s="90" customFormat="1" ht="24">
      <c r="A146" s="86"/>
      <c r="B146" s="87" t="s">
        <v>647</v>
      </c>
      <c r="C146" s="88" t="s">
        <v>525</v>
      </c>
      <c r="D146" s="89">
        <v>5000</v>
      </c>
      <c r="E146" s="89" t="s">
        <v>408</v>
      </c>
      <c r="F146" s="89">
        <v>10000</v>
      </c>
      <c r="G146" s="95" t="s">
        <v>342</v>
      </c>
      <c r="H146" s="88"/>
      <c r="I146" s="88"/>
    </row>
    <row r="147" spans="1:9" s="90" customFormat="1" ht="24">
      <c r="A147" s="86"/>
      <c r="B147" s="87" t="s">
        <v>648</v>
      </c>
      <c r="C147" s="88" t="s">
        <v>525</v>
      </c>
      <c r="D147" s="89">
        <v>6000</v>
      </c>
      <c r="E147" s="89" t="s">
        <v>527</v>
      </c>
      <c r="F147" s="89">
        <v>24000</v>
      </c>
      <c r="G147" s="95" t="s">
        <v>414</v>
      </c>
      <c r="H147" s="88"/>
      <c r="I147" s="88"/>
    </row>
    <row r="148" spans="1:9" s="90" customFormat="1" ht="24">
      <c r="A148" s="86"/>
      <c r="B148" s="87" t="s">
        <v>649</v>
      </c>
      <c r="C148" s="88" t="s">
        <v>525</v>
      </c>
      <c r="D148" s="89">
        <v>5000</v>
      </c>
      <c r="E148" s="89" t="s">
        <v>410</v>
      </c>
      <c r="F148" s="89">
        <v>15000</v>
      </c>
      <c r="G148" s="95" t="s">
        <v>414</v>
      </c>
      <c r="H148" s="88"/>
      <c r="I148" s="88"/>
    </row>
    <row r="149" spans="1:9" s="90" customFormat="1" ht="24">
      <c r="A149" s="86"/>
      <c r="B149" s="87" t="s">
        <v>650</v>
      </c>
      <c r="C149" s="88" t="s">
        <v>525</v>
      </c>
      <c r="D149" s="89">
        <v>5000</v>
      </c>
      <c r="E149" s="89" t="s">
        <v>408</v>
      </c>
      <c r="F149" s="89">
        <v>10000</v>
      </c>
      <c r="G149" s="95" t="s">
        <v>445</v>
      </c>
      <c r="H149" s="88"/>
      <c r="I149" s="88"/>
    </row>
    <row r="150" spans="1:9" ht="24">
      <c r="A150" s="63">
        <v>75</v>
      </c>
      <c r="B150" s="64" t="s">
        <v>540</v>
      </c>
      <c r="C150" s="65" t="s">
        <v>541</v>
      </c>
      <c r="D150" s="66">
        <v>1500</v>
      </c>
      <c r="E150" s="66" t="s">
        <v>333</v>
      </c>
      <c r="F150" s="66">
        <v>1500</v>
      </c>
      <c r="G150" s="85" t="s">
        <v>316</v>
      </c>
      <c r="H150" s="65"/>
      <c r="I150" s="65"/>
    </row>
    <row r="151" spans="1:9" ht="24">
      <c r="A151" s="63">
        <v>76</v>
      </c>
      <c r="B151" s="64" t="s">
        <v>542</v>
      </c>
      <c r="C151" s="65" t="s">
        <v>543</v>
      </c>
      <c r="D151" s="66">
        <v>1800</v>
      </c>
      <c r="E151" s="66" t="s">
        <v>333</v>
      </c>
      <c r="F151" s="66">
        <v>1800</v>
      </c>
      <c r="G151" s="85" t="s">
        <v>316</v>
      </c>
      <c r="H151" s="65"/>
      <c r="I151" s="65"/>
    </row>
    <row r="152" spans="1:9" ht="24">
      <c r="A152" s="63">
        <v>77</v>
      </c>
      <c r="B152" s="64" t="s">
        <v>328</v>
      </c>
      <c r="C152" s="65" t="s">
        <v>544</v>
      </c>
      <c r="D152" s="66">
        <v>8600</v>
      </c>
      <c r="E152" s="66" t="s">
        <v>386</v>
      </c>
      <c r="F152" s="66">
        <v>8600</v>
      </c>
      <c r="G152" s="85" t="s">
        <v>414</v>
      </c>
      <c r="H152" s="65"/>
      <c r="I152" s="65"/>
    </row>
    <row r="153" spans="1:9" ht="24">
      <c r="A153" s="63">
        <v>78</v>
      </c>
      <c r="B153" s="64" t="s">
        <v>545</v>
      </c>
      <c r="C153" s="65" t="s">
        <v>546</v>
      </c>
      <c r="D153" s="66">
        <v>0</v>
      </c>
      <c r="E153" s="66" t="s">
        <v>386</v>
      </c>
      <c r="F153" s="66">
        <v>0</v>
      </c>
      <c r="G153" s="85" t="s">
        <v>316</v>
      </c>
      <c r="H153" s="65" t="s">
        <v>547</v>
      </c>
      <c r="I153" s="65" t="s">
        <v>548</v>
      </c>
    </row>
    <row r="154" spans="1:9" ht="24">
      <c r="A154" s="63">
        <v>79</v>
      </c>
      <c r="B154" s="64" t="s">
        <v>549</v>
      </c>
      <c r="C154" s="65" t="s">
        <v>546</v>
      </c>
      <c r="D154" s="66">
        <v>32568</v>
      </c>
      <c r="E154" s="66" t="s">
        <v>386</v>
      </c>
      <c r="F154" s="66">
        <v>32568</v>
      </c>
      <c r="G154" s="85" t="s">
        <v>316</v>
      </c>
      <c r="H154" s="77"/>
      <c r="I154" s="65"/>
    </row>
    <row r="155" spans="1:9" s="90" customFormat="1" ht="24">
      <c r="A155" s="86">
        <v>80</v>
      </c>
      <c r="B155" s="87" t="s">
        <v>550</v>
      </c>
      <c r="C155" s="88" t="s">
        <v>546</v>
      </c>
      <c r="D155" s="89">
        <v>41456</v>
      </c>
      <c r="E155" s="89" t="s">
        <v>386</v>
      </c>
      <c r="F155" s="89">
        <v>41456</v>
      </c>
      <c r="G155" s="95" t="s">
        <v>316</v>
      </c>
      <c r="H155" s="278"/>
      <c r="I155" s="88"/>
    </row>
    <row r="156" spans="1:9" s="284" customFormat="1" ht="24">
      <c r="A156" s="279">
        <v>81</v>
      </c>
      <c r="B156" s="280" t="s">
        <v>551</v>
      </c>
      <c r="C156" s="281" t="s">
        <v>546</v>
      </c>
      <c r="D156" s="282">
        <v>43042</v>
      </c>
      <c r="E156" s="282" t="s">
        <v>386</v>
      </c>
      <c r="F156" s="282">
        <v>39042</v>
      </c>
      <c r="G156" s="283" t="s">
        <v>316</v>
      </c>
      <c r="H156" s="281"/>
      <c r="I156" s="281"/>
    </row>
    <row r="157" spans="1:9" s="284" customFormat="1" ht="24">
      <c r="A157" s="279">
        <v>82</v>
      </c>
      <c r="B157" s="280" t="s">
        <v>552</v>
      </c>
      <c r="C157" s="281" t="s">
        <v>546</v>
      </c>
      <c r="D157" s="282">
        <v>43200</v>
      </c>
      <c r="E157" s="282" t="s">
        <v>386</v>
      </c>
      <c r="F157" s="282">
        <v>39200</v>
      </c>
      <c r="G157" s="283" t="s">
        <v>316</v>
      </c>
      <c r="H157" s="281"/>
      <c r="I157" s="281"/>
    </row>
    <row r="158" spans="1:9" ht="24">
      <c r="A158" s="63">
        <v>83</v>
      </c>
      <c r="B158" s="64" t="s">
        <v>553</v>
      </c>
      <c r="C158" s="65" t="s">
        <v>546</v>
      </c>
      <c r="D158" s="66">
        <v>45000</v>
      </c>
      <c r="E158" s="66" t="s">
        <v>386</v>
      </c>
      <c r="F158" s="89">
        <v>45000</v>
      </c>
      <c r="G158" s="85" t="s">
        <v>414</v>
      </c>
      <c r="H158" s="65"/>
      <c r="I158" s="65"/>
    </row>
    <row r="159" spans="1:9" ht="24">
      <c r="A159" s="63">
        <v>84</v>
      </c>
      <c r="B159" s="64" t="s">
        <v>554</v>
      </c>
      <c r="C159" s="65" t="s">
        <v>546</v>
      </c>
      <c r="D159" s="66">
        <v>39500</v>
      </c>
      <c r="E159" s="66" t="s">
        <v>386</v>
      </c>
      <c r="F159" s="66">
        <v>39500</v>
      </c>
      <c r="G159" s="85" t="s">
        <v>316</v>
      </c>
      <c r="H159" s="65"/>
      <c r="I159" s="65"/>
    </row>
    <row r="160" spans="1:9" ht="24">
      <c r="A160" s="63">
        <v>85</v>
      </c>
      <c r="B160" s="64" t="s">
        <v>555</v>
      </c>
      <c r="C160" s="65" t="s">
        <v>546</v>
      </c>
      <c r="D160" s="66">
        <v>42611</v>
      </c>
      <c r="E160" s="66" t="s">
        <v>390</v>
      </c>
      <c r="F160" s="66">
        <v>42611</v>
      </c>
      <c r="G160" s="85" t="s">
        <v>445</v>
      </c>
      <c r="H160" s="65"/>
      <c r="I160" s="65"/>
    </row>
    <row r="161" spans="1:9" ht="24">
      <c r="A161" s="63">
        <v>86</v>
      </c>
      <c r="B161" s="64" t="s">
        <v>556</v>
      </c>
      <c r="C161" s="65" t="s">
        <v>546</v>
      </c>
      <c r="D161" s="66">
        <v>39900</v>
      </c>
      <c r="E161" s="66" t="s">
        <v>390</v>
      </c>
      <c r="F161" s="66">
        <v>39900</v>
      </c>
      <c r="G161" s="85" t="s">
        <v>342</v>
      </c>
      <c r="H161" s="65"/>
      <c r="I161" s="65"/>
    </row>
    <row r="162" spans="1:9" ht="24">
      <c r="A162" s="63">
        <v>87</v>
      </c>
      <c r="B162" s="64" t="s">
        <v>557</v>
      </c>
      <c r="C162" s="65" t="s">
        <v>546</v>
      </c>
      <c r="D162" s="66">
        <v>35000</v>
      </c>
      <c r="E162" s="66" t="s">
        <v>390</v>
      </c>
      <c r="F162" s="66">
        <v>35000</v>
      </c>
      <c r="G162" s="85" t="s">
        <v>371</v>
      </c>
      <c r="H162" s="65"/>
      <c r="I162" s="65"/>
    </row>
    <row r="163" spans="1:9" s="90" customFormat="1" ht="24">
      <c r="A163" s="86">
        <v>88</v>
      </c>
      <c r="B163" s="87" t="s">
        <v>558</v>
      </c>
      <c r="C163" s="88" t="s">
        <v>546</v>
      </c>
      <c r="D163" s="89">
        <v>35000</v>
      </c>
      <c r="E163" s="89" t="s">
        <v>390</v>
      </c>
      <c r="F163" s="89">
        <v>35000</v>
      </c>
      <c r="G163" s="95" t="s">
        <v>494</v>
      </c>
      <c r="H163" s="88"/>
      <c r="I163" s="88"/>
    </row>
    <row r="164" spans="1:9" ht="24">
      <c r="A164" s="63">
        <v>89</v>
      </c>
      <c r="B164" s="64" t="s">
        <v>559</v>
      </c>
      <c r="C164" s="65" t="s">
        <v>560</v>
      </c>
      <c r="D164" s="66">
        <v>17500</v>
      </c>
      <c r="E164" s="66" t="s">
        <v>386</v>
      </c>
      <c r="F164" s="66">
        <v>17500</v>
      </c>
      <c r="G164" s="85" t="s">
        <v>342</v>
      </c>
      <c r="H164" s="65"/>
      <c r="I164" s="65"/>
    </row>
    <row r="165" spans="1:10" ht="24">
      <c r="A165" s="63">
        <v>90</v>
      </c>
      <c r="B165" s="78" t="s">
        <v>561</v>
      </c>
      <c r="C165" s="78" t="s">
        <v>562</v>
      </c>
      <c r="D165" s="79">
        <v>9000</v>
      </c>
      <c r="E165" s="79" t="s">
        <v>386</v>
      </c>
      <c r="F165" s="5">
        <v>9000</v>
      </c>
      <c r="G165" s="98" t="s">
        <v>342</v>
      </c>
      <c r="H165" s="54"/>
      <c r="I165" s="78"/>
      <c r="J165" s="61"/>
    </row>
    <row r="166" spans="1:10" ht="24">
      <c r="A166" s="63">
        <v>91</v>
      </c>
      <c r="B166" s="78" t="s">
        <v>563</v>
      </c>
      <c r="C166" s="78" t="s">
        <v>562</v>
      </c>
      <c r="D166" s="79">
        <v>8990</v>
      </c>
      <c r="E166" s="79" t="s">
        <v>386</v>
      </c>
      <c r="F166" s="5">
        <v>8990</v>
      </c>
      <c r="G166" s="98" t="s">
        <v>445</v>
      </c>
      <c r="H166" s="54"/>
      <c r="I166" s="78"/>
      <c r="J166" s="61"/>
    </row>
    <row r="167" spans="1:10" s="90" customFormat="1" ht="24">
      <c r="A167" s="86"/>
      <c r="B167" s="102" t="s">
        <v>651</v>
      </c>
      <c r="C167" s="102" t="s">
        <v>562</v>
      </c>
      <c r="D167" s="103">
        <v>3600</v>
      </c>
      <c r="E167" s="103" t="s">
        <v>386</v>
      </c>
      <c r="F167" s="104">
        <v>3600</v>
      </c>
      <c r="G167" s="105" t="s">
        <v>371</v>
      </c>
      <c r="H167" s="106"/>
      <c r="I167" s="102"/>
      <c r="J167" s="107"/>
    </row>
    <row r="168" spans="1:9" s="90" customFormat="1" ht="24">
      <c r="A168" s="86">
        <v>92</v>
      </c>
      <c r="B168" s="87" t="s">
        <v>564</v>
      </c>
      <c r="C168" s="88" t="s">
        <v>565</v>
      </c>
      <c r="D168" s="89">
        <v>97000</v>
      </c>
      <c r="E168" s="89" t="s">
        <v>386</v>
      </c>
      <c r="F168" s="89">
        <v>97000</v>
      </c>
      <c r="G168" s="95" t="s">
        <v>316</v>
      </c>
      <c r="H168" s="88"/>
      <c r="I168" s="88"/>
    </row>
    <row r="169" spans="1:9" s="90" customFormat="1" ht="24">
      <c r="A169" s="86">
        <v>93</v>
      </c>
      <c r="B169" s="87" t="s">
        <v>566</v>
      </c>
      <c r="C169" s="88" t="s">
        <v>565</v>
      </c>
      <c r="D169" s="89">
        <v>98000</v>
      </c>
      <c r="E169" s="89" t="s">
        <v>386</v>
      </c>
      <c r="F169" s="89">
        <v>98000</v>
      </c>
      <c r="G169" s="95" t="s">
        <v>414</v>
      </c>
      <c r="H169" s="88"/>
      <c r="I169" s="88"/>
    </row>
    <row r="170" spans="1:9" ht="24">
      <c r="A170" s="63">
        <v>94</v>
      </c>
      <c r="B170" s="64" t="s">
        <v>567</v>
      </c>
      <c r="C170" s="65" t="s">
        <v>568</v>
      </c>
      <c r="D170" s="66">
        <v>50000</v>
      </c>
      <c r="E170" s="66" t="s">
        <v>386</v>
      </c>
      <c r="F170" s="66">
        <v>50000</v>
      </c>
      <c r="G170" s="85" t="s">
        <v>316</v>
      </c>
      <c r="H170" s="65"/>
      <c r="I170" s="65"/>
    </row>
    <row r="171" spans="1:9" ht="24">
      <c r="A171" s="63">
        <v>95</v>
      </c>
      <c r="B171" s="64" t="s">
        <v>569</v>
      </c>
      <c r="C171" s="65" t="s">
        <v>570</v>
      </c>
      <c r="D171" s="66">
        <v>33000</v>
      </c>
      <c r="E171" s="66" t="s">
        <v>571</v>
      </c>
      <c r="F171" s="66">
        <v>66000</v>
      </c>
      <c r="G171" s="85" t="s">
        <v>316</v>
      </c>
      <c r="H171" s="65"/>
      <c r="I171" s="65"/>
    </row>
    <row r="172" spans="1:9" ht="24">
      <c r="A172" s="63">
        <v>96</v>
      </c>
      <c r="B172" s="64" t="s">
        <v>572</v>
      </c>
      <c r="C172" s="65" t="s">
        <v>570</v>
      </c>
      <c r="D172" s="66">
        <v>27500</v>
      </c>
      <c r="E172" s="66" t="s">
        <v>386</v>
      </c>
      <c r="F172" s="66">
        <v>27500</v>
      </c>
      <c r="G172" s="85" t="s">
        <v>316</v>
      </c>
      <c r="H172" s="65"/>
      <c r="I172" s="65"/>
    </row>
    <row r="173" spans="1:9" ht="24">
      <c r="A173" s="63">
        <v>97</v>
      </c>
      <c r="B173" s="64" t="s">
        <v>573</v>
      </c>
      <c r="C173" s="65" t="s">
        <v>570</v>
      </c>
      <c r="D173" s="66">
        <v>42000</v>
      </c>
      <c r="E173" s="66" t="s">
        <v>574</v>
      </c>
      <c r="F173" s="66">
        <f>D173*11</f>
        <v>462000</v>
      </c>
      <c r="G173" s="85" t="s">
        <v>316</v>
      </c>
      <c r="H173" s="65"/>
      <c r="I173" s="65"/>
    </row>
    <row r="174" spans="1:9" ht="24">
      <c r="A174" s="63">
        <v>98</v>
      </c>
      <c r="B174" s="64" t="s">
        <v>575</v>
      </c>
      <c r="C174" s="65" t="s">
        <v>570</v>
      </c>
      <c r="D174" s="66">
        <f>61000/2</f>
        <v>30500</v>
      </c>
      <c r="E174" s="66" t="s">
        <v>571</v>
      </c>
      <c r="F174" s="66">
        <v>61000</v>
      </c>
      <c r="G174" s="85" t="s">
        <v>316</v>
      </c>
      <c r="H174" s="65"/>
      <c r="I174" s="65"/>
    </row>
    <row r="175" spans="1:9" ht="24">
      <c r="A175" s="63">
        <v>99</v>
      </c>
      <c r="B175" s="64" t="s">
        <v>576</v>
      </c>
      <c r="C175" s="65" t="s">
        <v>570</v>
      </c>
      <c r="D175" s="66">
        <v>25000</v>
      </c>
      <c r="E175" s="66" t="s">
        <v>390</v>
      </c>
      <c r="F175" s="89">
        <v>25000</v>
      </c>
      <c r="G175" s="85" t="s">
        <v>316</v>
      </c>
      <c r="H175" s="65"/>
      <c r="I175" s="65"/>
    </row>
    <row r="176" spans="1:9" ht="24">
      <c r="A176" s="63">
        <v>100</v>
      </c>
      <c r="B176" s="64" t="s">
        <v>577</v>
      </c>
      <c r="C176" s="65" t="s">
        <v>570</v>
      </c>
      <c r="D176" s="66">
        <v>33000</v>
      </c>
      <c r="E176" s="66" t="s">
        <v>578</v>
      </c>
      <c r="F176" s="66">
        <f>D176*6</f>
        <v>198000</v>
      </c>
      <c r="G176" s="85" t="s">
        <v>316</v>
      </c>
      <c r="H176" s="65"/>
      <c r="I176" s="65"/>
    </row>
    <row r="177" spans="1:9" ht="24">
      <c r="A177" s="63">
        <v>101</v>
      </c>
      <c r="B177" s="64" t="s">
        <v>579</v>
      </c>
      <c r="C177" s="65" t="s">
        <v>570</v>
      </c>
      <c r="D177" s="66">
        <v>44500</v>
      </c>
      <c r="E177" s="66" t="s">
        <v>386</v>
      </c>
      <c r="F177" s="66">
        <v>44500</v>
      </c>
      <c r="G177" s="85" t="s">
        <v>342</v>
      </c>
      <c r="H177" s="65"/>
      <c r="I177" s="65"/>
    </row>
    <row r="178" spans="1:9" ht="24">
      <c r="A178" s="63">
        <v>102</v>
      </c>
      <c r="B178" s="64" t="s">
        <v>580</v>
      </c>
      <c r="C178" s="65" t="s">
        <v>581</v>
      </c>
      <c r="D178" s="66">
        <v>3584.5</v>
      </c>
      <c r="E178" s="66" t="s">
        <v>386</v>
      </c>
      <c r="F178" s="66">
        <v>3584.5</v>
      </c>
      <c r="G178" s="85" t="s">
        <v>316</v>
      </c>
      <c r="H178" s="65"/>
      <c r="I178" s="65"/>
    </row>
    <row r="179" spans="1:9" ht="24">
      <c r="A179" s="63">
        <v>103</v>
      </c>
      <c r="B179" s="64" t="s">
        <v>582</v>
      </c>
      <c r="C179" s="65" t="s">
        <v>581</v>
      </c>
      <c r="D179" s="66">
        <v>40000</v>
      </c>
      <c r="E179" s="66" t="s">
        <v>583</v>
      </c>
      <c r="F179" s="66">
        <v>40000</v>
      </c>
      <c r="G179" s="85" t="s">
        <v>316</v>
      </c>
      <c r="H179" s="65"/>
      <c r="I179" s="65"/>
    </row>
    <row r="180" spans="1:9" ht="24">
      <c r="A180" s="63">
        <v>104</v>
      </c>
      <c r="B180" s="64" t="s">
        <v>584</v>
      </c>
      <c r="C180" s="65" t="s">
        <v>585</v>
      </c>
      <c r="D180" s="66">
        <v>18000</v>
      </c>
      <c r="E180" s="66" t="s">
        <v>386</v>
      </c>
      <c r="F180" s="66">
        <v>18000</v>
      </c>
      <c r="G180" s="85" t="s">
        <v>316</v>
      </c>
      <c r="H180" s="65"/>
      <c r="I180" s="65"/>
    </row>
    <row r="181" spans="1:9" ht="24">
      <c r="A181" s="63">
        <v>105</v>
      </c>
      <c r="B181" s="64" t="s">
        <v>586</v>
      </c>
      <c r="C181" s="65" t="s">
        <v>587</v>
      </c>
      <c r="D181" s="66">
        <v>15000</v>
      </c>
      <c r="E181" s="66" t="s">
        <v>588</v>
      </c>
      <c r="F181" s="66">
        <v>15000</v>
      </c>
      <c r="G181" s="85" t="s">
        <v>414</v>
      </c>
      <c r="H181" s="65"/>
      <c r="I181" s="65"/>
    </row>
    <row r="182" spans="1:9" ht="24">
      <c r="A182" s="63">
        <v>106</v>
      </c>
      <c r="B182" s="80" t="s">
        <v>589</v>
      </c>
      <c r="C182" s="65" t="s">
        <v>590</v>
      </c>
      <c r="D182" s="66">
        <v>9800</v>
      </c>
      <c r="E182" s="66" t="s">
        <v>591</v>
      </c>
      <c r="F182" s="66">
        <v>9800</v>
      </c>
      <c r="G182" s="85" t="s">
        <v>316</v>
      </c>
      <c r="H182" s="65"/>
      <c r="I182" s="65"/>
    </row>
    <row r="183" spans="1:9" ht="24">
      <c r="A183" s="63">
        <v>107</v>
      </c>
      <c r="B183" s="64" t="s">
        <v>592</v>
      </c>
      <c r="C183" s="65" t="s">
        <v>593</v>
      </c>
      <c r="D183" s="66">
        <v>21000</v>
      </c>
      <c r="E183" s="66" t="s">
        <v>333</v>
      </c>
      <c r="F183" s="66">
        <v>21000</v>
      </c>
      <c r="G183" s="85" t="s">
        <v>316</v>
      </c>
      <c r="H183" s="65"/>
      <c r="I183" s="65"/>
    </row>
    <row r="184" spans="1:9" ht="24">
      <c r="A184" s="63">
        <v>108</v>
      </c>
      <c r="B184" s="64" t="s">
        <v>594</v>
      </c>
      <c r="C184" s="65" t="s">
        <v>595</v>
      </c>
      <c r="D184" s="66">
        <v>89900</v>
      </c>
      <c r="E184" s="66" t="s">
        <v>333</v>
      </c>
      <c r="F184" s="66">
        <v>89900</v>
      </c>
      <c r="G184" s="85" t="s">
        <v>316</v>
      </c>
      <c r="H184" s="65"/>
      <c r="I184" s="65"/>
    </row>
    <row r="185" spans="1:9" ht="24">
      <c r="A185" s="63">
        <v>109</v>
      </c>
      <c r="B185" s="64" t="s">
        <v>596</v>
      </c>
      <c r="C185" s="65" t="s">
        <v>597</v>
      </c>
      <c r="D185" s="66">
        <v>10300</v>
      </c>
      <c r="E185" s="66" t="s">
        <v>386</v>
      </c>
      <c r="F185" s="66">
        <v>10300</v>
      </c>
      <c r="G185" s="85" t="s">
        <v>316</v>
      </c>
      <c r="H185" s="65"/>
      <c r="I185" s="65"/>
    </row>
    <row r="186" spans="1:9" ht="24">
      <c r="A186" s="63">
        <v>110</v>
      </c>
      <c r="B186" s="64" t="s">
        <v>598</v>
      </c>
      <c r="C186" s="65" t="s">
        <v>599</v>
      </c>
      <c r="D186" s="66">
        <v>91000</v>
      </c>
      <c r="E186" s="66" t="s">
        <v>386</v>
      </c>
      <c r="F186" s="66">
        <v>91000</v>
      </c>
      <c r="G186" s="85" t="s">
        <v>316</v>
      </c>
      <c r="H186" s="65"/>
      <c r="I186" s="65"/>
    </row>
    <row r="187" spans="1:10" ht="24">
      <c r="A187" s="63">
        <v>111</v>
      </c>
      <c r="B187" s="64" t="s">
        <v>600</v>
      </c>
      <c r="C187" s="65" t="s">
        <v>601</v>
      </c>
      <c r="D187" s="66">
        <v>22890</v>
      </c>
      <c r="E187" s="66" t="s">
        <v>417</v>
      </c>
      <c r="F187" s="66">
        <v>22890</v>
      </c>
      <c r="G187" s="85" t="s">
        <v>316</v>
      </c>
      <c r="H187" s="65"/>
      <c r="I187" s="65"/>
      <c r="J187" s="61"/>
    </row>
    <row r="188" spans="1:9" ht="24">
      <c r="A188" s="63">
        <v>112</v>
      </c>
      <c r="B188" s="64" t="s">
        <v>602</v>
      </c>
      <c r="C188" s="65" t="s">
        <v>601</v>
      </c>
      <c r="D188" s="66">
        <v>6190</v>
      </c>
      <c r="E188" s="66" t="s">
        <v>417</v>
      </c>
      <c r="F188" s="66">
        <v>6190</v>
      </c>
      <c r="G188" s="85" t="s">
        <v>342</v>
      </c>
      <c r="H188" s="65"/>
      <c r="I188" s="65"/>
    </row>
    <row r="189" spans="1:9" ht="24">
      <c r="A189" s="63">
        <v>113</v>
      </c>
      <c r="B189" s="64" t="s">
        <v>603</v>
      </c>
      <c r="C189" s="65" t="s">
        <v>601</v>
      </c>
      <c r="D189" s="66">
        <v>9990</v>
      </c>
      <c r="E189" s="66" t="s">
        <v>417</v>
      </c>
      <c r="F189" s="66">
        <v>9990</v>
      </c>
      <c r="G189" s="85" t="s">
        <v>316</v>
      </c>
      <c r="H189" s="65"/>
      <c r="I189" s="65"/>
    </row>
    <row r="190" spans="1:9" ht="24">
      <c r="A190" s="63">
        <v>114</v>
      </c>
      <c r="B190" s="64" t="s">
        <v>604</v>
      </c>
      <c r="C190" s="65" t="s">
        <v>605</v>
      </c>
      <c r="D190" s="66" t="s">
        <v>460</v>
      </c>
      <c r="E190" s="66" t="s">
        <v>386</v>
      </c>
      <c r="F190" s="66" t="s">
        <v>606</v>
      </c>
      <c r="G190" s="85" t="s">
        <v>316</v>
      </c>
      <c r="H190" s="65"/>
      <c r="I190" s="65"/>
    </row>
    <row r="191" spans="1:9" ht="24">
      <c r="A191" s="63">
        <v>115</v>
      </c>
      <c r="B191" s="64" t="s">
        <v>607</v>
      </c>
      <c r="C191" s="65" t="s">
        <v>605</v>
      </c>
      <c r="D191" s="66">
        <v>12000</v>
      </c>
      <c r="E191" s="66" t="s">
        <v>386</v>
      </c>
      <c r="F191" s="66">
        <v>12000</v>
      </c>
      <c r="G191" s="85" t="s">
        <v>342</v>
      </c>
      <c r="H191" s="65"/>
      <c r="I191" s="65"/>
    </row>
    <row r="192" spans="1:9" ht="24">
      <c r="A192" s="63">
        <v>116</v>
      </c>
      <c r="B192" s="64" t="s">
        <v>608</v>
      </c>
      <c r="C192" s="65" t="s">
        <v>609</v>
      </c>
      <c r="D192" s="66">
        <v>13000</v>
      </c>
      <c r="E192" s="66" t="s">
        <v>386</v>
      </c>
      <c r="F192" s="66">
        <v>13000</v>
      </c>
      <c r="G192" s="85" t="s">
        <v>414</v>
      </c>
      <c r="H192" s="65"/>
      <c r="I192" s="65"/>
    </row>
    <row r="193" spans="1:9" ht="24">
      <c r="A193" s="63">
        <v>117</v>
      </c>
      <c r="B193" s="64" t="s">
        <v>610</v>
      </c>
      <c r="C193" s="65" t="s">
        <v>609</v>
      </c>
      <c r="D193" s="66">
        <v>13000</v>
      </c>
      <c r="E193" s="66" t="s">
        <v>386</v>
      </c>
      <c r="F193" s="66">
        <v>13000</v>
      </c>
      <c r="G193" s="85" t="s">
        <v>342</v>
      </c>
      <c r="H193" s="65"/>
      <c r="I193" s="65"/>
    </row>
    <row r="194" spans="1:9" ht="24">
      <c r="A194" s="63">
        <v>118</v>
      </c>
      <c r="B194" s="64" t="s">
        <v>611</v>
      </c>
      <c r="C194" s="65" t="s">
        <v>612</v>
      </c>
      <c r="D194" s="66">
        <v>26000</v>
      </c>
      <c r="E194" s="66" t="s">
        <v>386</v>
      </c>
      <c r="F194" s="66">
        <v>26000</v>
      </c>
      <c r="G194" s="85" t="s">
        <v>613</v>
      </c>
      <c r="H194" s="65"/>
      <c r="I194" s="65"/>
    </row>
    <row r="195" spans="1:9" ht="24">
      <c r="A195" s="63">
        <v>119</v>
      </c>
      <c r="B195" s="64" t="s">
        <v>614</v>
      </c>
      <c r="C195" s="65" t="s">
        <v>615</v>
      </c>
      <c r="D195" s="66">
        <v>52200</v>
      </c>
      <c r="E195" s="66" t="s">
        <v>333</v>
      </c>
      <c r="F195" s="66">
        <v>52200</v>
      </c>
      <c r="G195" s="85" t="s">
        <v>316</v>
      </c>
      <c r="H195" s="65"/>
      <c r="I195" s="65"/>
    </row>
    <row r="196" spans="1:9" s="90" customFormat="1" ht="24">
      <c r="A196" s="86">
        <v>120</v>
      </c>
      <c r="B196" s="87" t="s">
        <v>616</v>
      </c>
      <c r="C196" s="88" t="s">
        <v>615</v>
      </c>
      <c r="D196" s="89">
        <v>98200</v>
      </c>
      <c r="E196" s="89" t="s">
        <v>617</v>
      </c>
      <c r="F196" s="89">
        <v>98200</v>
      </c>
      <c r="G196" s="95" t="s">
        <v>316</v>
      </c>
      <c r="H196" s="88"/>
      <c r="I196" s="88"/>
    </row>
    <row r="197" spans="1:9" ht="24">
      <c r="A197" s="63">
        <v>121</v>
      </c>
      <c r="B197" s="64" t="s">
        <v>618</v>
      </c>
      <c r="C197" s="65" t="s">
        <v>619</v>
      </c>
      <c r="D197" s="66">
        <v>2600</v>
      </c>
      <c r="E197" s="66" t="s">
        <v>386</v>
      </c>
      <c r="F197" s="89">
        <v>2600</v>
      </c>
      <c r="G197" s="85" t="s">
        <v>342</v>
      </c>
      <c r="H197" s="65"/>
      <c r="I197" s="65"/>
    </row>
    <row r="198" spans="1:9" ht="24">
      <c r="A198" s="63">
        <v>122</v>
      </c>
      <c r="B198" s="64" t="s">
        <v>620</v>
      </c>
      <c r="C198" s="65" t="s">
        <v>621</v>
      </c>
      <c r="D198" s="66">
        <v>6259</v>
      </c>
      <c r="E198" s="66" t="s">
        <v>386</v>
      </c>
      <c r="F198" s="66">
        <v>6259</v>
      </c>
      <c r="G198" s="85" t="s">
        <v>316</v>
      </c>
      <c r="H198" s="65"/>
      <c r="I198" s="65"/>
    </row>
    <row r="199" spans="1:9" ht="24">
      <c r="A199" s="63">
        <v>123</v>
      </c>
      <c r="B199" s="64" t="s">
        <v>622</v>
      </c>
      <c r="C199" s="65" t="s">
        <v>621</v>
      </c>
      <c r="D199" s="66">
        <v>6150</v>
      </c>
      <c r="E199" s="66" t="s">
        <v>333</v>
      </c>
      <c r="F199" s="66">
        <v>6150</v>
      </c>
      <c r="G199" s="85" t="s">
        <v>316</v>
      </c>
      <c r="H199" s="65"/>
      <c r="I199" s="65"/>
    </row>
    <row r="200" spans="1:9" ht="24">
      <c r="A200" s="63">
        <v>124</v>
      </c>
      <c r="B200" s="64" t="s">
        <v>623</v>
      </c>
      <c r="C200" s="65" t="s">
        <v>624</v>
      </c>
      <c r="D200" s="66">
        <v>3500</v>
      </c>
      <c r="E200" s="66" t="s">
        <v>426</v>
      </c>
      <c r="F200" s="66">
        <v>7000</v>
      </c>
      <c r="G200" s="85" t="s">
        <v>316</v>
      </c>
      <c r="H200" s="65"/>
      <c r="I200" s="65"/>
    </row>
    <row r="201" spans="1:9" ht="24">
      <c r="A201" s="63">
        <v>125</v>
      </c>
      <c r="B201" s="64" t="s">
        <v>625</v>
      </c>
      <c r="C201" s="65" t="s">
        <v>626</v>
      </c>
      <c r="D201" s="66">
        <v>2500</v>
      </c>
      <c r="E201" s="66" t="s">
        <v>333</v>
      </c>
      <c r="F201" s="66">
        <v>2500</v>
      </c>
      <c r="G201" s="85" t="s">
        <v>316</v>
      </c>
      <c r="H201" s="65"/>
      <c r="I201" s="65"/>
    </row>
    <row r="202" spans="1:9" ht="24">
      <c r="A202" s="63">
        <v>126</v>
      </c>
      <c r="B202" s="64" t="s">
        <v>627</v>
      </c>
      <c r="C202" s="65" t="s">
        <v>628</v>
      </c>
      <c r="D202" s="66">
        <v>6900</v>
      </c>
      <c r="E202" s="66" t="s">
        <v>321</v>
      </c>
      <c r="F202" s="66">
        <v>6900</v>
      </c>
      <c r="G202" s="85" t="s">
        <v>316</v>
      </c>
      <c r="H202" s="65"/>
      <c r="I202" s="65"/>
    </row>
    <row r="203" spans="1:9" ht="24">
      <c r="A203" s="63">
        <v>127</v>
      </c>
      <c r="B203" s="64" t="s">
        <v>629</v>
      </c>
      <c r="C203" s="65" t="s">
        <v>630</v>
      </c>
      <c r="D203" s="66">
        <v>19000</v>
      </c>
      <c r="E203" s="66" t="s">
        <v>321</v>
      </c>
      <c r="F203" s="66">
        <v>19000</v>
      </c>
      <c r="G203" s="85" t="s">
        <v>316</v>
      </c>
      <c r="H203" s="65"/>
      <c r="I203" s="65"/>
    </row>
    <row r="204" spans="1:9" s="90" customFormat="1" ht="24">
      <c r="A204" s="86"/>
      <c r="B204" s="87" t="s">
        <v>652</v>
      </c>
      <c r="C204" s="88" t="s">
        <v>653</v>
      </c>
      <c r="D204" s="89">
        <v>6000</v>
      </c>
      <c r="E204" s="89" t="s">
        <v>321</v>
      </c>
      <c r="F204" s="89">
        <v>6000</v>
      </c>
      <c r="G204" s="95" t="s">
        <v>342</v>
      </c>
      <c r="H204" s="88"/>
      <c r="I204" s="88"/>
    </row>
    <row r="205" spans="1:9" ht="24">
      <c r="A205" s="63">
        <v>128</v>
      </c>
      <c r="B205" s="64" t="s">
        <v>631</v>
      </c>
      <c r="C205" s="65" t="s">
        <v>632</v>
      </c>
      <c r="D205" s="66">
        <v>3300</v>
      </c>
      <c r="E205" s="66" t="s">
        <v>333</v>
      </c>
      <c r="F205" s="66">
        <v>3300</v>
      </c>
      <c r="G205" s="85" t="s">
        <v>414</v>
      </c>
      <c r="H205" s="65"/>
      <c r="I205" s="65"/>
    </row>
    <row r="206" spans="1:9" ht="24">
      <c r="A206" s="63">
        <v>129</v>
      </c>
      <c r="B206" s="64" t="s">
        <v>633</v>
      </c>
      <c r="C206" s="65" t="s">
        <v>634</v>
      </c>
      <c r="D206" s="66">
        <v>11000</v>
      </c>
      <c r="E206" s="66" t="s">
        <v>321</v>
      </c>
      <c r="F206" s="66">
        <v>11000</v>
      </c>
      <c r="G206" s="85" t="s">
        <v>414</v>
      </c>
      <c r="H206" s="65"/>
      <c r="I206" s="65"/>
    </row>
    <row r="207" spans="1:9" ht="24">
      <c r="A207" s="63">
        <v>130</v>
      </c>
      <c r="B207" s="64" t="s">
        <v>635</v>
      </c>
      <c r="C207" s="65" t="s">
        <v>636</v>
      </c>
      <c r="D207" s="66">
        <v>23000</v>
      </c>
      <c r="E207" s="66" t="s">
        <v>637</v>
      </c>
      <c r="F207" s="66">
        <v>69000</v>
      </c>
      <c r="G207" s="85" t="s">
        <v>342</v>
      </c>
      <c r="H207" s="65"/>
      <c r="I207" s="65"/>
    </row>
    <row r="208" spans="1:9" ht="24">
      <c r="A208" s="63"/>
      <c r="B208" s="65"/>
      <c r="C208" s="67" t="s">
        <v>29</v>
      </c>
      <c r="D208" s="5"/>
      <c r="E208" s="5"/>
      <c r="F208" s="68">
        <f>SUM(F68:F207)</f>
        <v>3394316.5</v>
      </c>
      <c r="G208" s="99"/>
      <c r="H208" s="65"/>
      <c r="I208" s="65"/>
    </row>
    <row r="209" spans="1:9" ht="24">
      <c r="A209" s="63"/>
      <c r="B209" s="64"/>
      <c r="C209" s="67" t="s">
        <v>247</v>
      </c>
      <c r="D209" s="5"/>
      <c r="E209" s="5"/>
      <c r="F209" s="60">
        <f>F10+F28+F31+F36+F44+F51+F57+F60+F208</f>
        <v>33803936.5</v>
      </c>
      <c r="G209" s="100"/>
      <c r="H209" s="65"/>
      <c r="I209" s="65"/>
    </row>
    <row r="210" ht="24">
      <c r="A210" s="81"/>
    </row>
    <row r="211" spans="1:6" ht="24">
      <c r="A211" s="81"/>
      <c r="F211" s="83">
        <v>135570</v>
      </c>
    </row>
    <row r="212" spans="1:6" ht="24">
      <c r="A212" s="81"/>
      <c r="F212" s="83">
        <f>+F209-F211</f>
        <v>33668366.5</v>
      </c>
    </row>
    <row r="213" ht="24">
      <c r="A213" s="81"/>
    </row>
    <row r="214" ht="24">
      <c r="A214" s="81"/>
    </row>
    <row r="215" ht="24">
      <c r="A215" s="81"/>
    </row>
    <row r="216" ht="24">
      <c r="A216" s="81"/>
    </row>
    <row r="217" ht="24">
      <c r="A217" s="81"/>
    </row>
    <row r="218" ht="24">
      <c r="A218" s="81"/>
    </row>
  </sheetData>
  <sheetProtection/>
  <mergeCells count="10"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I4:I5"/>
  </mergeCells>
  <printOptions/>
  <pageMargins left="0.5118110236220472" right="0.31496062992125984" top="0.35433070866141736" bottom="0.35433070866141736" header="0.31496062992125984" footer="0.3149606299212598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2"/>
  <sheetViews>
    <sheetView zoomScalePageLayoutView="0" workbookViewId="0" topLeftCell="D10">
      <selection activeCell="D7" sqref="D7:D11"/>
    </sheetView>
  </sheetViews>
  <sheetFormatPr defaultColWidth="9.00390625" defaultRowHeight="14.25"/>
  <cols>
    <col min="1" max="1" width="7.125" style="1" customWidth="1"/>
    <col min="2" max="2" width="10.625" style="1" customWidth="1"/>
    <col min="3" max="3" width="17.25390625" style="1" customWidth="1"/>
    <col min="4" max="4" width="50.50390625" style="346" bestFit="1" customWidth="1"/>
    <col min="5" max="5" width="10.00390625" style="1" bestFit="1" customWidth="1"/>
    <col min="6" max="6" width="14.375" style="25" bestFit="1" customWidth="1"/>
    <col min="7" max="7" width="16.25390625" style="25" customWidth="1"/>
    <col min="8" max="8" width="18.25390625" style="25" bestFit="1" customWidth="1"/>
    <col min="9" max="16384" width="9.00390625" style="1" customWidth="1"/>
  </cols>
  <sheetData>
    <row r="1" spans="1:8" ht="24">
      <c r="A1" s="380" t="s">
        <v>1079</v>
      </c>
      <c r="B1" s="380"/>
      <c r="C1" s="380"/>
      <c r="D1" s="380"/>
      <c r="E1" s="380"/>
      <c r="F1" s="380"/>
      <c r="G1" s="380"/>
      <c r="H1" s="380"/>
    </row>
    <row r="3" spans="1:8" ht="24">
      <c r="A3" s="347" t="s">
        <v>704</v>
      </c>
      <c r="B3" s="347" t="s">
        <v>1080</v>
      </c>
      <c r="C3" s="347" t="s">
        <v>784</v>
      </c>
      <c r="D3" s="348" t="s">
        <v>1081</v>
      </c>
      <c r="E3" s="347" t="s">
        <v>1082</v>
      </c>
      <c r="F3" s="326" t="s">
        <v>1083</v>
      </c>
      <c r="G3" s="326" t="s">
        <v>1084</v>
      </c>
      <c r="H3" s="326" t="s">
        <v>1085</v>
      </c>
    </row>
    <row r="4" spans="1:8" ht="48">
      <c r="A4" s="349">
        <v>1</v>
      </c>
      <c r="B4" s="349" t="s">
        <v>1086</v>
      </c>
      <c r="C4" s="349" t="s">
        <v>1087</v>
      </c>
      <c r="D4" s="350" t="s">
        <v>1088</v>
      </c>
      <c r="E4" s="349" t="s">
        <v>364</v>
      </c>
      <c r="F4" s="351">
        <v>900000</v>
      </c>
      <c r="G4" s="351">
        <v>799000</v>
      </c>
      <c r="H4" s="351">
        <v>799000</v>
      </c>
    </row>
    <row r="5" spans="1:8" ht="72">
      <c r="A5" s="349">
        <v>2</v>
      </c>
      <c r="B5" s="349" t="s">
        <v>1089</v>
      </c>
      <c r="C5" s="352" t="s">
        <v>1090</v>
      </c>
      <c r="D5" s="350" t="s">
        <v>1091</v>
      </c>
      <c r="E5" s="349" t="s">
        <v>364</v>
      </c>
      <c r="F5" s="351">
        <v>2000000</v>
      </c>
      <c r="G5" s="351">
        <v>1997000</v>
      </c>
      <c r="H5" s="351">
        <v>1997000</v>
      </c>
    </row>
    <row r="6" spans="1:8" ht="24">
      <c r="A6" s="349">
        <v>3</v>
      </c>
      <c r="B6" s="349" t="s">
        <v>1092</v>
      </c>
      <c r="C6" s="349" t="s">
        <v>1093</v>
      </c>
      <c r="D6" s="353" t="s">
        <v>1094</v>
      </c>
      <c r="E6" s="349" t="s">
        <v>1095</v>
      </c>
      <c r="F6" s="351">
        <v>400000</v>
      </c>
      <c r="G6" s="351">
        <v>398000</v>
      </c>
      <c r="H6" s="351">
        <v>398000</v>
      </c>
    </row>
    <row r="7" spans="1:8" ht="72" customHeight="1">
      <c r="A7" s="349">
        <v>4</v>
      </c>
      <c r="B7" s="349" t="s">
        <v>1096</v>
      </c>
      <c r="C7" s="354" t="s">
        <v>1097</v>
      </c>
      <c r="D7" s="403" t="s">
        <v>1098</v>
      </c>
      <c r="E7" s="349" t="s">
        <v>1099</v>
      </c>
      <c r="F7" s="406">
        <v>9500000</v>
      </c>
      <c r="G7" s="406">
        <f>SUM(H7:H11)</f>
        <v>9198000</v>
      </c>
      <c r="H7" s="351">
        <v>1379700</v>
      </c>
    </row>
    <row r="8" spans="1:8" ht="72" customHeight="1">
      <c r="A8" s="349">
        <v>5</v>
      </c>
      <c r="B8" s="349" t="s">
        <v>1100</v>
      </c>
      <c r="C8" s="352" t="s">
        <v>1101</v>
      </c>
      <c r="D8" s="404"/>
      <c r="E8" s="349" t="s">
        <v>1102</v>
      </c>
      <c r="F8" s="407"/>
      <c r="G8" s="407"/>
      <c r="H8" s="351">
        <v>1379700</v>
      </c>
    </row>
    <row r="9" spans="1:8" ht="72" customHeight="1">
      <c r="A9" s="349">
        <v>6</v>
      </c>
      <c r="B9" s="349" t="s">
        <v>1103</v>
      </c>
      <c r="C9" s="355" t="s">
        <v>1104</v>
      </c>
      <c r="D9" s="404"/>
      <c r="E9" s="349" t="s">
        <v>1105</v>
      </c>
      <c r="F9" s="407"/>
      <c r="G9" s="407"/>
      <c r="H9" s="351">
        <v>1379700</v>
      </c>
    </row>
    <row r="10" spans="1:8" ht="72" customHeight="1">
      <c r="A10" s="349">
        <v>7</v>
      </c>
      <c r="B10" s="356" t="s">
        <v>1106</v>
      </c>
      <c r="C10" s="355" t="s">
        <v>0</v>
      </c>
      <c r="D10" s="404"/>
      <c r="E10" s="349" t="s">
        <v>1</v>
      </c>
      <c r="F10" s="407"/>
      <c r="G10" s="407"/>
      <c r="H10" s="357">
        <v>1379700</v>
      </c>
    </row>
    <row r="11" spans="1:8" ht="72" customHeight="1">
      <c r="A11" s="349">
        <v>8</v>
      </c>
      <c r="B11" s="356" t="s">
        <v>2</v>
      </c>
      <c r="C11" s="355" t="s">
        <v>3</v>
      </c>
      <c r="D11" s="405"/>
      <c r="E11" s="349" t="s">
        <v>4</v>
      </c>
      <c r="F11" s="408"/>
      <c r="G11" s="408"/>
      <c r="H11" s="357">
        <v>3679200</v>
      </c>
    </row>
    <row r="12" spans="1:8" ht="24.75" thickBot="1">
      <c r="A12" s="400" t="s">
        <v>247</v>
      </c>
      <c r="B12" s="401"/>
      <c r="C12" s="401"/>
      <c r="D12" s="402"/>
      <c r="E12" s="38"/>
      <c r="F12" s="358">
        <f>SUM(F4:F11)</f>
        <v>12800000</v>
      </c>
      <c r="G12" s="38"/>
      <c r="H12" s="39">
        <f>SUM(H4:H11)</f>
        <v>12392000</v>
      </c>
    </row>
    <row r="13" ht="24.75" thickTop="1"/>
  </sheetData>
  <sheetProtection/>
  <mergeCells count="5">
    <mergeCell ref="A12:D12"/>
    <mergeCell ref="A1:H1"/>
    <mergeCell ref="D7:D11"/>
    <mergeCell ref="F7:F11"/>
    <mergeCell ref="G7:G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5"/>
  <sheetViews>
    <sheetView zoomScalePageLayoutView="0" workbookViewId="0" topLeftCell="A19">
      <selection activeCell="I6" sqref="I6"/>
    </sheetView>
  </sheetViews>
  <sheetFormatPr defaultColWidth="9.00390625" defaultRowHeight="14.25"/>
  <cols>
    <col min="1" max="1" width="23.375" style="1" bestFit="1" customWidth="1"/>
    <col min="2" max="2" width="14.625" style="25" customWidth="1"/>
    <col min="3" max="3" width="16.875" style="1" bestFit="1" customWidth="1"/>
    <col min="4" max="4" width="13.75390625" style="25" bestFit="1" customWidth="1"/>
    <col min="5" max="5" width="14.75390625" style="1" customWidth="1"/>
    <col min="6" max="16384" width="9.00390625" style="1" customWidth="1"/>
  </cols>
  <sheetData>
    <row r="1" ht="24">
      <c r="E1" s="33" t="s">
        <v>55</v>
      </c>
    </row>
    <row r="2" spans="1:5" ht="27.75">
      <c r="A2" s="384" t="s">
        <v>21</v>
      </c>
      <c r="B2" s="384"/>
      <c r="C2" s="384"/>
      <c r="D2" s="384"/>
      <c r="E2" s="384"/>
    </row>
    <row r="3" spans="1:5" ht="27.75">
      <c r="A3" s="384" t="s">
        <v>270</v>
      </c>
      <c r="B3" s="384"/>
      <c r="C3" s="384"/>
      <c r="D3" s="384"/>
      <c r="E3" s="384"/>
    </row>
    <row r="4" spans="1:5" ht="27.75">
      <c r="A4" s="384" t="s">
        <v>269</v>
      </c>
      <c r="B4" s="384"/>
      <c r="C4" s="384"/>
      <c r="D4" s="384"/>
      <c r="E4" s="384"/>
    </row>
    <row r="6" spans="1:5" ht="24">
      <c r="A6" s="409" t="s">
        <v>271</v>
      </c>
      <c r="B6" s="410" t="s">
        <v>272</v>
      </c>
      <c r="C6" s="409" t="s">
        <v>273</v>
      </c>
      <c r="D6" s="409"/>
      <c r="E6" s="409" t="s">
        <v>274</v>
      </c>
    </row>
    <row r="7" spans="1:5" ht="24">
      <c r="A7" s="409"/>
      <c r="B7" s="410"/>
      <c r="C7" s="34" t="s">
        <v>275</v>
      </c>
      <c r="D7" s="35" t="s">
        <v>276</v>
      </c>
      <c r="E7" s="409"/>
    </row>
    <row r="8" spans="1:5" ht="24">
      <c r="A8" s="36" t="s">
        <v>277</v>
      </c>
      <c r="B8" s="37"/>
      <c r="C8" s="36"/>
      <c r="D8" s="37"/>
      <c r="E8" s="36"/>
    </row>
    <row r="9" spans="1:5" ht="24">
      <c r="A9" s="36" t="s">
        <v>278</v>
      </c>
      <c r="B9" s="37">
        <f>+'จริง ปี 55'!F10</f>
        <v>2995200</v>
      </c>
      <c r="C9" s="36" t="s">
        <v>279</v>
      </c>
      <c r="D9" s="37">
        <f>+D20-D10-D11</f>
        <v>16106136.5</v>
      </c>
      <c r="E9" s="36"/>
    </row>
    <row r="10" spans="1:5" ht="24" customHeight="1">
      <c r="A10" s="36" t="s">
        <v>280</v>
      </c>
      <c r="B10" s="37">
        <f>+'จริง ปี 55'!F27</f>
        <v>20959555</v>
      </c>
      <c r="C10" s="36" t="s">
        <v>281</v>
      </c>
      <c r="D10" s="37">
        <v>5888800</v>
      </c>
      <c r="E10" s="36"/>
    </row>
    <row r="11" spans="1:7" ht="24">
      <c r="A11" s="36" t="s">
        <v>282</v>
      </c>
      <c r="B11" s="37">
        <f>+'จริง ปี 55'!F30</f>
        <v>30000</v>
      </c>
      <c r="C11" s="36" t="s">
        <v>283</v>
      </c>
      <c r="D11" s="37">
        <f>2796000+รายละเอียดทรัพย์สิน!D27</f>
        <v>11994000</v>
      </c>
      <c r="E11" s="36"/>
      <c r="G11" s="1" t="s">
        <v>5</v>
      </c>
    </row>
    <row r="12" spans="1:7" ht="24">
      <c r="A12" s="36" t="s">
        <v>284</v>
      </c>
      <c r="B12" s="37">
        <f>+'จริง ปี 55'!F35</f>
        <v>147900</v>
      </c>
      <c r="C12" s="36"/>
      <c r="D12" s="37"/>
      <c r="E12" s="36"/>
      <c r="G12" s="1" t="s">
        <v>6</v>
      </c>
    </row>
    <row r="13" spans="1:7" ht="24">
      <c r="A13" s="36" t="s">
        <v>297</v>
      </c>
      <c r="B13" s="37"/>
      <c r="C13" s="36"/>
      <c r="D13" s="37"/>
      <c r="E13" s="36"/>
      <c r="G13" s="1" t="s">
        <v>7</v>
      </c>
    </row>
    <row r="14" spans="1:5" ht="24">
      <c r="A14" s="36" t="s">
        <v>285</v>
      </c>
      <c r="B14" s="37">
        <f>+'จริง ปี 55'!F44</f>
        <v>6176000</v>
      </c>
      <c r="C14" s="36"/>
      <c r="D14" s="37"/>
      <c r="E14" s="36"/>
    </row>
    <row r="15" spans="1:5" ht="24">
      <c r="A15" s="36" t="s">
        <v>286</v>
      </c>
      <c r="B15" s="37"/>
      <c r="C15" s="36"/>
      <c r="D15" s="37"/>
      <c r="E15" s="36"/>
    </row>
    <row r="16" spans="1:5" ht="24">
      <c r="A16" s="36" t="s">
        <v>287</v>
      </c>
      <c r="B16" s="37">
        <f>+'จริง ปี 55'!F52</f>
        <v>26390</v>
      </c>
      <c r="C16" s="36"/>
      <c r="D16" s="37"/>
      <c r="E16" s="36"/>
    </row>
    <row r="17" spans="1:5" ht="24">
      <c r="A17" s="36" t="s">
        <v>288</v>
      </c>
      <c r="B17" s="37">
        <f>+'จริง ปี 55'!F61</f>
        <v>248000</v>
      </c>
      <c r="C17" s="36"/>
      <c r="D17" s="37"/>
      <c r="E17" s="36"/>
    </row>
    <row r="18" spans="1:5" ht="24">
      <c r="A18" s="36" t="s">
        <v>289</v>
      </c>
      <c r="B18" s="37">
        <f>+'จริง ปี 55'!F66</f>
        <v>11575</v>
      </c>
      <c r="C18" s="36"/>
      <c r="D18" s="37"/>
      <c r="E18" s="36"/>
    </row>
    <row r="19" spans="1:5" ht="24">
      <c r="A19" s="36" t="s">
        <v>290</v>
      </c>
      <c r="B19" s="37">
        <v>3394316.5</v>
      </c>
      <c r="C19" s="36"/>
      <c r="D19" s="37"/>
      <c r="E19" s="36"/>
    </row>
    <row r="20" spans="1:5" ht="24.75" thickBot="1">
      <c r="A20" s="38" t="s">
        <v>247</v>
      </c>
      <c r="B20" s="39">
        <f>SUM(B8:B19)</f>
        <v>33988936.5</v>
      </c>
      <c r="C20" s="40"/>
      <c r="D20" s="39">
        <f>+B20</f>
        <v>33988936.5</v>
      </c>
      <c r="E20" s="40"/>
    </row>
    <row r="21" ht="24.75" thickTop="1"/>
    <row r="23" spans="2:3" ht="24">
      <c r="B23" s="25" t="s">
        <v>291</v>
      </c>
      <c r="C23" s="1" t="s">
        <v>1113</v>
      </c>
    </row>
    <row r="24" spans="2:3" ht="24">
      <c r="B24" s="25" t="s">
        <v>291</v>
      </c>
      <c r="C24" s="1" t="str">
        <f>+'[4]งบแสดงฐานะการเงิน'!B28</f>
        <v>ปลัดเทศบาลตำบลหนองบัวตะเกียด</v>
      </c>
    </row>
    <row r="25" spans="2:3" ht="24">
      <c r="B25" s="25" t="s">
        <v>291</v>
      </c>
      <c r="C25" s="1" t="str">
        <f>+'[4]งบแสดงฐานะการเงิน'!B29</f>
        <v>หัวหน้ากองคลังเทศบาลตำบลหนองบัวตะเกียด</v>
      </c>
    </row>
  </sheetData>
  <sheetProtection/>
  <mergeCells count="7">
    <mergeCell ref="A2:E2"/>
    <mergeCell ref="A3:E3"/>
    <mergeCell ref="A4:E4"/>
    <mergeCell ref="A6:A7"/>
    <mergeCell ref="B6:B7"/>
    <mergeCell ref="C6:D6"/>
    <mergeCell ref="E6:E7"/>
  </mergeCells>
  <printOptions/>
  <pageMargins left="0.5118110236220472" right="0.5118110236220472" top="0.7480314960629921" bottom="0.7480314960629921" header="0.31496062992125984" footer="0.31496062992125984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9"/>
  <sheetViews>
    <sheetView zoomScalePageLayoutView="0" workbookViewId="0" topLeftCell="A10">
      <selection activeCell="B12" sqref="B12"/>
    </sheetView>
  </sheetViews>
  <sheetFormatPr defaultColWidth="9.00390625" defaultRowHeight="14.25"/>
  <cols>
    <col min="1" max="1" width="5.75390625" style="1" customWidth="1"/>
    <col min="2" max="2" width="26.75390625" style="1" bestFit="1" customWidth="1"/>
    <col min="3" max="3" width="16.125" style="1" bestFit="1" customWidth="1"/>
    <col min="4" max="4" width="16.75390625" style="1" customWidth="1"/>
    <col min="5" max="5" width="13.75390625" style="25" bestFit="1" customWidth="1"/>
    <col min="6" max="16384" width="9.00390625" style="1" customWidth="1"/>
  </cols>
  <sheetData>
    <row r="1" spans="1:5" s="108" customFormat="1" ht="27.75">
      <c r="A1" s="384" t="s">
        <v>654</v>
      </c>
      <c r="B1" s="384"/>
      <c r="C1" s="384"/>
      <c r="D1" s="384"/>
      <c r="E1" s="384"/>
    </row>
    <row r="3" spans="1:5" s="110" customFormat="1" ht="27.75">
      <c r="A3" s="109" t="s">
        <v>1066</v>
      </c>
      <c r="E3" s="111"/>
    </row>
    <row r="4" spans="1:5" ht="24">
      <c r="A4" s="3"/>
      <c r="B4" s="3"/>
      <c r="C4" s="3"/>
      <c r="D4" s="3"/>
      <c r="E4" s="7"/>
    </row>
    <row r="5" ht="24">
      <c r="A5" s="3" t="s">
        <v>655</v>
      </c>
    </row>
    <row r="6" spans="1:5" ht="24">
      <c r="A6" s="3"/>
      <c r="B6" s="3" t="s">
        <v>656</v>
      </c>
      <c r="C6" s="3" t="s">
        <v>657</v>
      </c>
      <c r="D6" s="3"/>
      <c r="E6" s="7">
        <v>28284.88</v>
      </c>
    </row>
    <row r="7" spans="1:5" ht="24">
      <c r="A7" s="3"/>
      <c r="B7" s="3"/>
      <c r="C7" s="3" t="s">
        <v>658</v>
      </c>
      <c r="D7" s="3"/>
      <c r="E7" s="7">
        <v>10663895.68</v>
      </c>
    </row>
    <row r="8" spans="1:5" s="131" customFormat="1" ht="24">
      <c r="A8" s="53"/>
      <c r="B8" s="53" t="s">
        <v>659</v>
      </c>
      <c r="C8" s="53" t="s">
        <v>657</v>
      </c>
      <c r="D8" s="53"/>
      <c r="E8" s="334">
        <v>3320888.25</v>
      </c>
    </row>
    <row r="9" spans="1:5" ht="24">
      <c r="A9" s="3"/>
      <c r="B9" s="3"/>
      <c r="C9" s="3" t="s">
        <v>660</v>
      </c>
      <c r="D9" s="3"/>
      <c r="E9" s="7">
        <f>+'[5]ปิดบัญชี'!B12</f>
        <v>600000</v>
      </c>
    </row>
    <row r="10" spans="1:5" ht="24">
      <c r="A10" s="3"/>
      <c r="B10" s="3" t="s">
        <v>661</v>
      </c>
      <c r="C10" s="3" t="s">
        <v>660</v>
      </c>
      <c r="D10" s="3"/>
      <c r="E10" s="112">
        <f>1573345.7+12016.26</f>
        <v>1585361.96</v>
      </c>
    </row>
    <row r="11" spans="1:5" ht="24.75" thickBot="1">
      <c r="A11" s="3"/>
      <c r="C11" s="3"/>
      <c r="D11" s="19" t="s">
        <v>29</v>
      </c>
      <c r="E11" s="113">
        <f>SUM(E4:E10)</f>
        <v>16198430.77</v>
      </c>
    </row>
    <row r="12" ht="24.75" thickTop="1">
      <c r="B12" s="3"/>
    </row>
    <row r="13" ht="24">
      <c r="A13" s="109" t="s">
        <v>662</v>
      </c>
    </row>
    <row r="14" spans="2:5" ht="24">
      <c r="B14" s="1" t="s">
        <v>663</v>
      </c>
      <c r="E14" s="114">
        <f>+'[6]กันยายน 55'!$F$9</f>
        <v>149441</v>
      </c>
    </row>
    <row r="15" spans="2:5" ht="24">
      <c r="B15" s="1" t="s">
        <v>664</v>
      </c>
      <c r="E15" s="114">
        <f>+'[6]กันยายน 55'!$F$10</f>
        <v>34907.909999999996</v>
      </c>
    </row>
    <row r="16" spans="4:5" ht="24.75" thickBot="1">
      <c r="D16" s="115" t="s">
        <v>29</v>
      </c>
      <c r="E16" s="116">
        <f>SUM(E14:E15)</f>
        <v>184348.91</v>
      </c>
    </row>
    <row r="17" ht="24.75" thickTop="1"/>
    <row r="18" ht="24">
      <c r="A18" s="26" t="s">
        <v>1063</v>
      </c>
    </row>
    <row r="19" spans="2:5" ht="24.75" thickBot="1">
      <c r="B19" s="1" t="s">
        <v>8</v>
      </c>
      <c r="E19" s="260">
        <v>1110647.3</v>
      </c>
    </row>
    <row r="20" ht="24.75" thickTop="1"/>
  </sheetData>
  <sheetProtection/>
  <mergeCells count="1">
    <mergeCell ref="A1:E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4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36.25390625" style="3" customWidth="1"/>
    <col min="2" max="2" width="16.50390625" style="3" bestFit="1" customWidth="1"/>
    <col min="3" max="3" width="12.25390625" style="3" bestFit="1" customWidth="1"/>
    <col min="4" max="4" width="13.125" style="3" customWidth="1"/>
  </cols>
  <sheetData>
    <row r="1" ht="24">
      <c r="D1" s="19" t="s">
        <v>60</v>
      </c>
    </row>
    <row r="2" spans="1:4" ht="24">
      <c r="A2" s="373" t="s">
        <v>21</v>
      </c>
      <c r="B2" s="373"/>
      <c r="C2" s="373"/>
      <c r="D2" s="373"/>
    </row>
    <row r="3" spans="1:4" ht="24">
      <c r="A3" s="373" t="s">
        <v>665</v>
      </c>
      <c r="B3" s="373"/>
      <c r="C3" s="373"/>
      <c r="D3" s="373"/>
    </row>
    <row r="4" spans="1:4" ht="24">
      <c r="A4" s="373" t="s">
        <v>269</v>
      </c>
      <c r="B4" s="373"/>
      <c r="C4" s="373"/>
      <c r="D4" s="373"/>
    </row>
    <row r="6" spans="1:4" ht="24">
      <c r="A6" s="117" t="s">
        <v>666</v>
      </c>
      <c r="B6" s="118" t="s">
        <v>667</v>
      </c>
      <c r="C6" s="118" t="s">
        <v>668</v>
      </c>
      <c r="D6" s="118" t="s">
        <v>669</v>
      </c>
    </row>
    <row r="7" spans="1:4" ht="24">
      <c r="A7" s="8" t="s">
        <v>1118</v>
      </c>
      <c r="B7" s="8" t="s">
        <v>670</v>
      </c>
      <c r="C7" s="9">
        <f>งบฐานะทางการเงิน!E16</f>
        <v>9832000</v>
      </c>
      <c r="D7" s="119" t="s">
        <v>671</v>
      </c>
    </row>
    <row r="8" spans="1:4" ht="24">
      <c r="A8" s="18" t="s">
        <v>56</v>
      </c>
      <c r="B8" s="18"/>
      <c r="C8" s="18"/>
      <c r="D8" s="18"/>
    </row>
    <row r="9" spans="1:4" ht="24">
      <c r="A9" s="18" t="s">
        <v>1044</v>
      </c>
      <c r="B9" s="18"/>
      <c r="C9" s="18"/>
      <c r="D9" s="18"/>
    </row>
    <row r="10" spans="1:4" ht="24">
      <c r="A10" s="18" t="s">
        <v>1114</v>
      </c>
      <c r="B10" s="18"/>
      <c r="C10" s="18"/>
      <c r="D10" s="18"/>
    </row>
    <row r="11" spans="1:4" ht="24">
      <c r="A11" s="18" t="s">
        <v>1045</v>
      </c>
      <c r="B11" s="18"/>
      <c r="C11" s="18"/>
      <c r="D11" s="18"/>
    </row>
    <row r="12" spans="1:4" ht="24">
      <c r="A12" s="18" t="s">
        <v>1115</v>
      </c>
      <c r="B12" s="18"/>
      <c r="C12" s="18"/>
      <c r="D12" s="18"/>
    </row>
    <row r="13" spans="1:4" ht="24">
      <c r="A13" s="18" t="s">
        <v>1046</v>
      </c>
      <c r="B13" s="18"/>
      <c r="C13" s="18"/>
      <c r="D13" s="18"/>
    </row>
    <row r="14" spans="1:4" ht="24">
      <c r="A14" s="18" t="s">
        <v>1116</v>
      </c>
      <c r="B14" s="18"/>
      <c r="C14" s="18"/>
      <c r="D14" s="18"/>
    </row>
    <row r="15" spans="1:4" ht="24">
      <c r="A15" s="18" t="s">
        <v>1047</v>
      </c>
      <c r="B15" s="18"/>
      <c r="C15" s="18"/>
      <c r="D15" s="18"/>
    </row>
    <row r="16" spans="1:4" ht="24">
      <c r="A16" s="18" t="s">
        <v>1117</v>
      </c>
      <c r="B16" s="18"/>
      <c r="C16" s="18"/>
      <c r="D16" s="18"/>
    </row>
    <row r="17" spans="1:4" ht="24">
      <c r="A17" s="18"/>
      <c r="B17" s="18"/>
      <c r="C17" s="18"/>
      <c r="D17" s="18"/>
    </row>
    <row r="18" spans="1:4" ht="24">
      <c r="A18" s="18"/>
      <c r="B18" s="18"/>
      <c r="C18" s="18"/>
      <c r="D18" s="18"/>
    </row>
    <row r="19" spans="1:4" ht="24">
      <c r="A19" s="18"/>
      <c r="B19" s="18"/>
      <c r="C19" s="18"/>
      <c r="D19" s="120"/>
    </row>
    <row r="20" spans="1:4" ht="24">
      <c r="A20" s="117" t="s">
        <v>29</v>
      </c>
      <c r="B20" s="4"/>
      <c r="C20" s="121">
        <f>SUM(C7:C19)</f>
        <v>9832000</v>
      </c>
      <c r="D20" s="4"/>
    </row>
    <row r="22" spans="1:2" ht="24">
      <c r="A22" s="122" t="s">
        <v>266</v>
      </c>
      <c r="B22" s="3" t="s">
        <v>1113</v>
      </c>
    </row>
    <row r="23" spans="1:2" ht="24">
      <c r="A23" s="122" t="s">
        <v>266</v>
      </c>
      <c r="B23" s="3" t="s">
        <v>267</v>
      </c>
    </row>
    <row r="24" spans="1:2" ht="24">
      <c r="A24" s="122" t="s">
        <v>266</v>
      </c>
      <c r="B24" s="3" t="s">
        <v>268</v>
      </c>
    </row>
  </sheetData>
  <sheetProtection/>
  <mergeCells count="3">
    <mergeCell ref="A2:D2"/>
    <mergeCell ref="A3:D3"/>
    <mergeCell ref="A4:D4"/>
  </mergeCells>
  <printOptions/>
  <pageMargins left="0.7086614173228347" right="0.11811023622047245" top="0.7480314960629921" bottom="0.7480314960629921" header="0.31496062992125984" footer="0.31496062992125984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2"/>
  <sheetViews>
    <sheetView zoomScale="80" zoomScaleNormal="80" zoomScalePageLayoutView="0" workbookViewId="0" topLeftCell="A1">
      <selection activeCell="C24" sqref="C24"/>
    </sheetView>
  </sheetViews>
  <sheetFormatPr defaultColWidth="9.00390625" defaultRowHeight="14.25"/>
  <cols>
    <col min="1" max="1" width="1.37890625" style="1" customWidth="1"/>
    <col min="2" max="2" width="56.00390625" style="1" customWidth="1"/>
    <col min="3" max="7" width="13.625" style="1" customWidth="1"/>
    <col min="8" max="16384" width="9.00390625" style="1" customWidth="1"/>
  </cols>
  <sheetData>
    <row r="1" ht="24">
      <c r="G1" s="33" t="s">
        <v>64</v>
      </c>
    </row>
    <row r="2" spans="1:7" s="110" customFormat="1" ht="27.75">
      <c r="A2" s="384" t="s">
        <v>21</v>
      </c>
      <c r="B2" s="384"/>
      <c r="C2" s="384"/>
      <c r="D2" s="384"/>
      <c r="E2" s="384"/>
      <c r="F2" s="384"/>
      <c r="G2" s="384"/>
    </row>
    <row r="3" spans="1:7" s="110" customFormat="1" ht="27.75">
      <c r="A3" s="384" t="s">
        <v>260</v>
      </c>
      <c r="B3" s="384"/>
      <c r="C3" s="384"/>
      <c r="D3" s="384"/>
      <c r="E3" s="384"/>
      <c r="F3" s="384"/>
      <c r="G3" s="384"/>
    </row>
    <row r="4" spans="1:7" s="110" customFormat="1" ht="27.75">
      <c r="A4" s="384" t="s">
        <v>1069</v>
      </c>
      <c r="B4" s="384"/>
      <c r="C4" s="384"/>
      <c r="D4" s="384"/>
      <c r="E4" s="384"/>
      <c r="F4" s="384"/>
      <c r="G4" s="384"/>
    </row>
    <row r="5" spans="2:7" s="3" customFormat="1" ht="24">
      <c r="B5" s="411" t="s">
        <v>672</v>
      </c>
      <c r="C5" s="412" t="s">
        <v>276</v>
      </c>
      <c r="D5" s="412"/>
      <c r="E5" s="412" t="s">
        <v>673</v>
      </c>
      <c r="F5" s="412" t="s">
        <v>674</v>
      </c>
      <c r="G5" s="411" t="s">
        <v>274</v>
      </c>
    </row>
    <row r="6" spans="2:7" s="3" customFormat="1" ht="24">
      <c r="B6" s="411"/>
      <c r="C6" s="123" t="s">
        <v>675</v>
      </c>
      <c r="D6" s="123" t="s">
        <v>676</v>
      </c>
      <c r="E6" s="412"/>
      <c r="F6" s="412"/>
      <c r="G6" s="411"/>
    </row>
    <row r="7" spans="2:7" s="3" customFormat="1" ht="24">
      <c r="B7" s="124" t="s">
        <v>677</v>
      </c>
      <c r="C7" s="123"/>
      <c r="D7" s="123"/>
      <c r="E7" s="123"/>
      <c r="F7" s="123"/>
      <c r="G7" s="125"/>
    </row>
    <row r="8" spans="2:7" s="3" customFormat="1" ht="24">
      <c r="B8" s="4" t="s">
        <v>937</v>
      </c>
      <c r="C8" s="6">
        <v>72800</v>
      </c>
      <c r="D8" s="6"/>
      <c r="E8" s="6"/>
      <c r="F8" s="9">
        <v>72800</v>
      </c>
      <c r="G8" s="4"/>
    </row>
    <row r="9" spans="2:7" s="3" customFormat="1" ht="24">
      <c r="B9" s="4" t="s">
        <v>939</v>
      </c>
      <c r="C9" s="6">
        <v>12402</v>
      </c>
      <c r="D9" s="6"/>
      <c r="E9" s="6"/>
      <c r="F9" s="9">
        <v>12402</v>
      </c>
      <c r="G9" s="4"/>
    </row>
    <row r="10" spans="2:7" s="3" customFormat="1" ht="24">
      <c r="B10" s="126" t="s">
        <v>940</v>
      </c>
      <c r="C10" s="6"/>
      <c r="D10" s="6"/>
      <c r="E10" s="6"/>
      <c r="F10" s="9"/>
      <c r="G10" s="4"/>
    </row>
    <row r="11" spans="2:7" s="3" customFormat="1" ht="24">
      <c r="B11" s="4" t="s">
        <v>941</v>
      </c>
      <c r="C11" s="6">
        <v>29085.42</v>
      </c>
      <c r="D11" s="6"/>
      <c r="E11" s="6"/>
      <c r="F11" s="9">
        <v>29085.42</v>
      </c>
      <c r="G11" s="4"/>
    </row>
    <row r="12" spans="2:7" s="3" customFormat="1" ht="24">
      <c r="B12" s="126" t="s">
        <v>678</v>
      </c>
      <c r="C12" s="6"/>
      <c r="D12" s="6"/>
      <c r="E12" s="6"/>
      <c r="F12" s="9"/>
      <c r="G12" s="4"/>
    </row>
    <row r="13" spans="2:7" s="3" customFormat="1" ht="24">
      <c r="B13" s="4" t="s">
        <v>679</v>
      </c>
      <c r="C13" s="6">
        <v>14600</v>
      </c>
      <c r="D13" s="6"/>
      <c r="E13" s="6"/>
      <c r="F13" s="9">
        <f>+C13</f>
        <v>14600</v>
      </c>
      <c r="G13" s="4"/>
    </row>
    <row r="14" spans="2:7" s="3" customFormat="1" ht="24">
      <c r="B14" s="4" t="s">
        <v>680</v>
      </c>
      <c r="C14" s="6">
        <v>1500</v>
      </c>
      <c r="D14" s="6"/>
      <c r="E14" s="6"/>
      <c r="F14" s="9">
        <f aca="true" t="shared" si="0" ref="F14:F20">+C14</f>
        <v>1500</v>
      </c>
      <c r="G14" s="4"/>
    </row>
    <row r="15" spans="2:7" s="3" customFormat="1" ht="24">
      <c r="B15" s="126" t="s">
        <v>681</v>
      </c>
      <c r="C15" s="6"/>
      <c r="D15" s="6"/>
      <c r="E15" s="6"/>
      <c r="F15" s="9">
        <f t="shared" si="0"/>
        <v>0</v>
      </c>
      <c r="G15" s="4"/>
    </row>
    <row r="16" spans="2:7" s="3" customFormat="1" ht="24">
      <c r="B16" s="4" t="s">
        <v>682</v>
      </c>
      <c r="C16" s="6">
        <v>289000</v>
      </c>
      <c r="D16" s="6"/>
      <c r="E16" s="6"/>
      <c r="F16" s="9">
        <f t="shared" si="0"/>
        <v>289000</v>
      </c>
      <c r="G16" s="4"/>
    </row>
    <row r="17" spans="2:7" s="3" customFormat="1" ht="24">
      <c r="B17" s="4" t="s">
        <v>683</v>
      </c>
      <c r="C17" s="6">
        <v>287000</v>
      </c>
      <c r="D17" s="6"/>
      <c r="E17" s="6"/>
      <c r="F17" s="9">
        <f t="shared" si="0"/>
        <v>287000</v>
      </c>
      <c r="G17" s="4"/>
    </row>
    <row r="18" spans="2:7" s="3" customFormat="1" ht="24">
      <c r="B18" s="4" t="s">
        <v>684</v>
      </c>
      <c r="C18" s="6">
        <v>199750</v>
      </c>
      <c r="D18" s="6"/>
      <c r="E18" s="6"/>
      <c r="F18" s="9">
        <f t="shared" si="0"/>
        <v>199750</v>
      </c>
      <c r="G18" s="4"/>
    </row>
    <row r="19" spans="2:7" s="3" customFormat="1" ht="24">
      <c r="B19" s="4" t="s">
        <v>685</v>
      </c>
      <c r="C19" s="6">
        <v>144000</v>
      </c>
      <c r="D19" s="6"/>
      <c r="E19" s="6"/>
      <c r="F19" s="9">
        <f t="shared" si="0"/>
        <v>144000</v>
      </c>
      <c r="G19" s="4"/>
    </row>
    <row r="20" spans="2:7" s="3" customFormat="1" ht="24">
      <c r="B20" s="4" t="s">
        <v>685</v>
      </c>
      <c r="C20" s="6">
        <v>80000</v>
      </c>
      <c r="D20" s="6"/>
      <c r="E20" s="6"/>
      <c r="F20" s="9">
        <f t="shared" si="0"/>
        <v>80000</v>
      </c>
      <c r="G20" s="4"/>
    </row>
    <row r="21" spans="2:7" s="3" customFormat="1" ht="24.75" thickBot="1">
      <c r="B21" s="10" t="s">
        <v>247</v>
      </c>
      <c r="C21" s="127">
        <f>SUM(C8:C20)</f>
        <v>1130137.42</v>
      </c>
      <c r="D21" s="127">
        <f>SUM(D8:D20)</f>
        <v>0</v>
      </c>
      <c r="E21" s="127">
        <f>SUM(E8:E20)</f>
        <v>0</v>
      </c>
      <c r="F21" s="127">
        <f>SUM(F8:F20)</f>
        <v>1130137.42</v>
      </c>
      <c r="G21" s="128"/>
    </row>
    <row r="22" spans="2:7" s="3" customFormat="1" ht="24.75" thickTop="1">
      <c r="B22" s="130"/>
      <c r="C22" s="129"/>
      <c r="D22" s="129"/>
      <c r="E22" s="129"/>
      <c r="F22" s="7"/>
      <c r="G22" s="45"/>
    </row>
  </sheetData>
  <sheetProtection/>
  <mergeCells count="8">
    <mergeCell ref="A2:G2"/>
    <mergeCell ref="A3:G3"/>
    <mergeCell ref="A4:G4"/>
    <mergeCell ref="B5:B6"/>
    <mergeCell ref="C5:D5"/>
    <mergeCell ref="E5:E6"/>
    <mergeCell ref="F5:F6"/>
    <mergeCell ref="G5:G6"/>
  </mergeCells>
  <printOptions/>
  <pageMargins left="0.79" right="0.31496062992125984" top="0.25" bottom="0" header="0.31496062992125984" footer="0.31496062992125984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4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9.00390625" style="1" customWidth="1"/>
    <col min="2" max="2" width="33.875" style="1" customWidth="1"/>
    <col min="3" max="3" width="12.25390625" style="1" bestFit="1" customWidth="1"/>
    <col min="4" max="4" width="12.25390625" style="25" bestFit="1" customWidth="1"/>
    <col min="5" max="5" width="3.875" style="25" customWidth="1"/>
    <col min="6" max="6" width="13.375" style="25" bestFit="1" customWidth="1"/>
    <col min="7" max="7" width="9.00390625" style="1" customWidth="1"/>
    <col min="8" max="8" width="13.375" style="25" bestFit="1" customWidth="1"/>
    <col min="9" max="16384" width="9.00390625" style="1" customWidth="1"/>
  </cols>
  <sheetData>
    <row r="1" ht="24">
      <c r="F1" s="33" t="s">
        <v>65</v>
      </c>
    </row>
    <row r="2" spans="1:6" ht="27.75">
      <c r="A2" s="384" t="s">
        <v>21</v>
      </c>
      <c r="B2" s="384"/>
      <c r="C2" s="384"/>
      <c r="D2" s="384"/>
      <c r="E2" s="384"/>
      <c r="F2" s="384"/>
    </row>
    <row r="3" spans="1:6" ht="27.75">
      <c r="A3" s="384" t="s">
        <v>686</v>
      </c>
      <c r="B3" s="384"/>
      <c r="C3" s="384"/>
      <c r="D3" s="384"/>
      <c r="E3" s="384"/>
      <c r="F3" s="384"/>
    </row>
    <row r="4" spans="1:6" ht="27.75">
      <c r="A4" s="384" t="s">
        <v>269</v>
      </c>
      <c r="B4" s="384"/>
      <c r="C4" s="384"/>
      <c r="D4" s="384"/>
      <c r="E4" s="384"/>
      <c r="F4" s="384"/>
    </row>
    <row r="6" spans="1:6" ht="24">
      <c r="A6" s="109" t="s">
        <v>693</v>
      </c>
      <c r="F6" s="25">
        <v>9857810.99</v>
      </c>
    </row>
    <row r="7" spans="2:3" ht="24">
      <c r="B7" s="1" t="s">
        <v>687</v>
      </c>
      <c r="C7" s="25">
        <v>3435213.41</v>
      </c>
    </row>
    <row r="8" spans="2:3" ht="26.25">
      <c r="B8" s="131" t="s">
        <v>688</v>
      </c>
      <c r="C8" s="359">
        <f>+C7*0.25</f>
        <v>858803.3525</v>
      </c>
    </row>
    <row r="9" spans="1:4" ht="24">
      <c r="A9" s="132" t="s">
        <v>689</v>
      </c>
      <c r="B9" s="1" t="s">
        <v>690</v>
      </c>
      <c r="D9" s="25">
        <f>C7-C8</f>
        <v>2576410.0575</v>
      </c>
    </row>
    <row r="10" spans="1:4" ht="24">
      <c r="A10" s="109"/>
      <c r="B10" s="1" t="s">
        <v>1129</v>
      </c>
      <c r="D10" s="25">
        <v>39760</v>
      </c>
    </row>
    <row r="11" spans="1:4" ht="24">
      <c r="A11" s="109"/>
      <c r="B11" s="1" t="s">
        <v>9</v>
      </c>
      <c r="D11" s="25">
        <v>288082.07</v>
      </c>
    </row>
    <row r="12" spans="1:4" ht="24">
      <c r="A12" s="109"/>
      <c r="B12" s="1" t="s">
        <v>10</v>
      </c>
      <c r="D12" s="25">
        <v>1280000</v>
      </c>
    </row>
    <row r="13" spans="1:6" ht="26.25">
      <c r="A13" s="132" t="s">
        <v>691</v>
      </c>
      <c r="B13" s="1" t="s">
        <v>1067</v>
      </c>
      <c r="D13" s="359">
        <v>3253859</v>
      </c>
      <c r="F13" s="25">
        <v>930393.13</v>
      </c>
    </row>
    <row r="14" spans="1:6" ht="24.75" thickBot="1">
      <c r="A14" s="109" t="s">
        <v>694</v>
      </c>
      <c r="F14" s="28">
        <f>+F6+F13</f>
        <v>10788204.120000001</v>
      </c>
    </row>
    <row r="15" ht="24.75" thickTop="1"/>
    <row r="16" ht="24">
      <c r="A16" s="1" t="s">
        <v>1068</v>
      </c>
    </row>
    <row r="17" spans="2:6" ht="24">
      <c r="B17" s="1" t="s">
        <v>1125</v>
      </c>
      <c r="F17" s="7">
        <f>1280000*2</f>
        <v>2560000</v>
      </c>
    </row>
    <row r="18" spans="2:7" ht="24">
      <c r="B18" s="3" t="s">
        <v>1126</v>
      </c>
      <c r="C18" s="3"/>
      <c r="D18" s="3"/>
      <c r="E18" s="3"/>
      <c r="F18" s="7">
        <v>1403575.73</v>
      </c>
      <c r="G18" s="22"/>
    </row>
    <row r="19" spans="2:7" ht="24">
      <c r="B19" s="3" t="s">
        <v>692</v>
      </c>
      <c r="C19" s="3"/>
      <c r="D19" s="3"/>
      <c r="E19" s="3"/>
      <c r="F19" s="7">
        <f>12456+42721.5</f>
        <v>55177.5</v>
      </c>
      <c r="G19" s="22"/>
    </row>
    <row r="20" spans="2:7" ht="24">
      <c r="B20" s="3" t="s">
        <v>1127</v>
      </c>
      <c r="C20" s="3"/>
      <c r="D20" s="3"/>
      <c r="E20" s="3"/>
      <c r="F20" s="112">
        <v>6769450.89</v>
      </c>
      <c r="G20" s="22"/>
    </row>
    <row r="21" spans="1:7" ht="24.75" thickBot="1">
      <c r="A21" s="3"/>
      <c r="B21" s="3"/>
      <c r="C21" s="3"/>
      <c r="D21" s="3"/>
      <c r="E21" s="3"/>
      <c r="F21" s="133">
        <f>+F14</f>
        <v>10788204.120000001</v>
      </c>
      <c r="G21" s="134"/>
    </row>
    <row r="22" ht="24.75" thickTop="1"/>
    <row r="23" spans="1:3" ht="24">
      <c r="A23" s="115" t="s">
        <v>274</v>
      </c>
      <c r="B23" s="131" t="s">
        <v>695</v>
      </c>
      <c r="C23" s="131"/>
    </row>
    <row r="24" spans="2:3" ht="24">
      <c r="B24" s="131" t="s">
        <v>1064</v>
      </c>
      <c r="C24" s="131"/>
    </row>
  </sheetData>
  <sheetProtection/>
  <mergeCells count="3">
    <mergeCell ref="A2:F2"/>
    <mergeCell ref="A3:F3"/>
    <mergeCell ref="A4:F4"/>
  </mergeCells>
  <printOptions/>
  <pageMargins left="0.31496062992125984" right="0.11811023622047245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4"/>
  <sheetViews>
    <sheetView zoomScalePageLayoutView="0" workbookViewId="0" topLeftCell="A37">
      <selection activeCell="D51" sqref="D51"/>
    </sheetView>
  </sheetViews>
  <sheetFormatPr defaultColWidth="9.00390625" defaultRowHeight="14.25"/>
  <cols>
    <col min="2" max="2" width="5.75390625" style="0" customWidth="1"/>
    <col min="3" max="3" width="33.875" style="0" customWidth="1"/>
    <col min="5" max="6" width="13.375" style="0" bestFit="1" customWidth="1"/>
    <col min="8" max="8" width="13.125" style="0" bestFit="1" customWidth="1"/>
  </cols>
  <sheetData>
    <row r="1" spans="1:6" ht="24">
      <c r="A1" s="3"/>
      <c r="B1" s="3"/>
      <c r="C1" s="3"/>
      <c r="D1" s="3"/>
      <c r="E1" s="372" t="s">
        <v>975</v>
      </c>
      <c r="F1" s="372"/>
    </row>
    <row r="2" spans="1:6" ht="24">
      <c r="A2" s="3"/>
      <c r="B2" s="3"/>
      <c r="C2" s="3"/>
      <c r="D2" s="3"/>
      <c r="E2" s="372" t="s">
        <v>976</v>
      </c>
      <c r="F2" s="372"/>
    </row>
    <row r="3" spans="1:6" ht="24">
      <c r="A3" s="373" t="s">
        <v>977</v>
      </c>
      <c r="B3" s="373"/>
      <c r="C3" s="373"/>
      <c r="D3" s="373"/>
      <c r="E3" s="373"/>
      <c r="F3" s="373"/>
    </row>
    <row r="4" spans="1:6" ht="24">
      <c r="A4" s="3" t="s">
        <v>978</v>
      </c>
      <c r="B4" s="3"/>
      <c r="C4" s="3"/>
      <c r="D4" s="3"/>
      <c r="E4" s="83"/>
      <c r="F4" s="3"/>
    </row>
    <row r="5" spans="1:6" ht="24">
      <c r="A5" s="296"/>
      <c r="B5" s="297"/>
      <c r="C5" s="297" t="s">
        <v>11</v>
      </c>
      <c r="D5" s="298" t="s">
        <v>69</v>
      </c>
      <c r="E5" s="299" t="s">
        <v>979</v>
      </c>
      <c r="F5" s="300" t="s">
        <v>980</v>
      </c>
    </row>
    <row r="6" spans="1:6" ht="24">
      <c r="A6" s="129"/>
      <c r="B6" s="129"/>
      <c r="C6" s="129"/>
      <c r="D6" s="301"/>
      <c r="E6" s="302"/>
      <c r="F6" s="303"/>
    </row>
    <row r="7" spans="1:6" ht="24">
      <c r="A7" s="273" t="s">
        <v>981</v>
      </c>
      <c r="B7" s="3" t="s">
        <v>1022</v>
      </c>
      <c r="C7" s="3"/>
      <c r="D7" s="18"/>
      <c r="E7" s="304">
        <v>12016.26</v>
      </c>
      <c r="F7" s="304"/>
    </row>
    <row r="8" spans="1:6" ht="24">
      <c r="A8" s="3"/>
      <c r="B8" s="3"/>
      <c r="C8" s="3"/>
      <c r="D8" s="18"/>
      <c r="E8" s="46"/>
      <c r="F8" s="46"/>
    </row>
    <row r="9" spans="1:6" ht="24">
      <c r="A9" s="3"/>
      <c r="B9" s="3"/>
      <c r="C9" s="3"/>
      <c r="D9" s="18"/>
      <c r="E9" s="304"/>
      <c r="F9" s="304"/>
    </row>
    <row r="10" spans="1:6" ht="24">
      <c r="A10" s="3"/>
      <c r="B10" s="157"/>
      <c r="C10" s="306"/>
      <c r="D10" s="18"/>
      <c r="E10" s="304"/>
      <c r="F10" s="304"/>
    </row>
    <row r="11" spans="1:6" ht="24">
      <c r="A11" s="3"/>
      <c r="B11" s="3"/>
      <c r="C11" s="306"/>
      <c r="D11" s="18"/>
      <c r="E11" s="304"/>
      <c r="F11" s="304"/>
    </row>
    <row r="12" spans="1:6" ht="24">
      <c r="A12" s="3"/>
      <c r="B12" s="3"/>
      <c r="C12" s="306"/>
      <c r="D12" s="18"/>
      <c r="E12" s="304"/>
      <c r="F12" s="304"/>
    </row>
    <row r="13" spans="1:6" ht="24">
      <c r="A13" s="3"/>
      <c r="B13" s="3"/>
      <c r="C13" s="45"/>
      <c r="D13" s="18"/>
      <c r="E13" s="304"/>
      <c r="F13" s="304"/>
    </row>
    <row r="14" spans="1:6" ht="24">
      <c r="A14" s="3"/>
      <c r="B14" s="3" t="s">
        <v>1011</v>
      </c>
      <c r="C14" s="3" t="s">
        <v>1023</v>
      </c>
      <c r="D14" s="18"/>
      <c r="E14" s="304"/>
      <c r="F14" s="304">
        <v>12016.26</v>
      </c>
    </row>
    <row r="15" spans="1:6" ht="24">
      <c r="A15" s="3"/>
      <c r="B15" s="3"/>
      <c r="C15" s="3"/>
      <c r="D15" s="18"/>
      <c r="E15" s="304"/>
      <c r="F15" s="304"/>
    </row>
    <row r="16" spans="1:6" ht="24">
      <c r="A16" s="3"/>
      <c r="B16" s="3"/>
      <c r="C16" s="45"/>
      <c r="D16" s="18"/>
      <c r="E16" s="304"/>
      <c r="F16" s="304"/>
    </row>
    <row r="17" spans="1:6" ht="24">
      <c r="A17" s="3"/>
      <c r="B17" s="3"/>
      <c r="C17" s="45"/>
      <c r="D17" s="18"/>
      <c r="E17" s="304"/>
      <c r="F17" s="307"/>
    </row>
    <row r="18" spans="1:6" ht="24">
      <c r="A18" s="3"/>
      <c r="B18" s="273"/>
      <c r="C18" s="3"/>
      <c r="D18" s="18"/>
      <c r="E18" s="304"/>
      <c r="F18" s="307"/>
    </row>
    <row r="19" spans="1:6" ht="24">
      <c r="A19" s="3"/>
      <c r="B19" s="3"/>
      <c r="C19" s="3"/>
      <c r="D19" s="18"/>
      <c r="E19" s="304"/>
      <c r="F19" s="43"/>
    </row>
    <row r="20" spans="1:6" ht="24.75" thickBot="1">
      <c r="A20" s="3"/>
      <c r="B20" s="3"/>
      <c r="C20" s="3"/>
      <c r="D20" s="18"/>
      <c r="E20" s="308">
        <f>SUM(E7:E19)</f>
        <v>12016.26</v>
      </c>
      <c r="F20" s="50">
        <f>SUM(F7:F19)</f>
        <v>12016.26</v>
      </c>
    </row>
    <row r="21" spans="1:6" ht="24.75" thickTop="1">
      <c r="A21" s="13" t="s">
        <v>1017</v>
      </c>
      <c r="B21" s="3" t="s">
        <v>1024</v>
      </c>
      <c r="D21" s="3"/>
      <c r="E21" s="83"/>
      <c r="F21" s="3"/>
    </row>
    <row r="22" spans="1:7" ht="24">
      <c r="A22" s="3"/>
      <c r="B22" s="3"/>
      <c r="C22" s="309"/>
      <c r="D22" s="3"/>
      <c r="E22" s="83"/>
      <c r="F22" s="3"/>
      <c r="G22" s="309"/>
    </row>
    <row r="23" spans="1:6" ht="24">
      <c r="A23" s="13"/>
      <c r="B23" s="3"/>
      <c r="D23" s="3"/>
      <c r="E23" s="83"/>
      <c r="F23" s="3"/>
    </row>
    <row r="24" spans="1:6" ht="24">
      <c r="A24" s="13"/>
      <c r="B24" s="3"/>
      <c r="D24" s="3"/>
      <c r="E24" s="83"/>
      <c r="F24" s="3"/>
    </row>
    <row r="25" spans="1:7" ht="24">
      <c r="A25" s="310" t="s">
        <v>1060</v>
      </c>
      <c r="B25" s="310"/>
      <c r="C25" s="310"/>
      <c r="D25" s="310"/>
      <c r="E25" s="310"/>
      <c r="F25" s="310"/>
      <c r="G25" s="311"/>
    </row>
    <row r="26" spans="1:7" ht="24">
      <c r="A26" s="312"/>
      <c r="B26" s="312"/>
      <c r="C26" s="312"/>
      <c r="D26" s="312"/>
      <c r="E26" s="312"/>
      <c r="F26" s="312"/>
      <c r="G26" s="311"/>
    </row>
    <row r="27" spans="1:7" ht="24">
      <c r="A27" s="310" t="s">
        <v>1059</v>
      </c>
      <c r="B27" s="310"/>
      <c r="C27" s="310"/>
      <c r="D27" s="310"/>
      <c r="E27" s="310"/>
      <c r="F27" s="310"/>
      <c r="G27" s="311"/>
    </row>
    <row r="28" spans="1:7" ht="24">
      <c r="A28" s="310" t="s">
        <v>1058</v>
      </c>
      <c r="B28" s="310"/>
      <c r="C28" s="310"/>
      <c r="D28" s="310"/>
      <c r="E28" s="310"/>
      <c r="F28" s="310"/>
      <c r="G28" s="311"/>
    </row>
    <row r="37" spans="1:6" ht="24">
      <c r="A37" s="3"/>
      <c r="B37" s="3"/>
      <c r="C37" s="3"/>
      <c r="D37" s="3"/>
      <c r="E37" s="372" t="s">
        <v>1019</v>
      </c>
      <c r="F37" s="372"/>
    </row>
    <row r="38" spans="1:6" ht="24">
      <c r="A38" s="3"/>
      <c r="B38" s="3"/>
      <c r="C38" s="3"/>
      <c r="D38" s="3"/>
      <c r="E38" s="372" t="s">
        <v>976</v>
      </c>
      <c r="F38" s="372"/>
    </row>
    <row r="39" spans="1:6" ht="24">
      <c r="A39" s="373" t="s">
        <v>977</v>
      </c>
      <c r="B39" s="373"/>
      <c r="C39" s="373"/>
      <c r="D39" s="373"/>
      <c r="E39" s="373"/>
      <c r="F39" s="373"/>
    </row>
    <row r="40" spans="1:6" ht="24">
      <c r="A40" s="3" t="s">
        <v>978</v>
      </c>
      <c r="B40" s="3"/>
      <c r="C40" s="3"/>
      <c r="D40" s="3"/>
      <c r="E40" s="83"/>
      <c r="F40" s="3"/>
    </row>
    <row r="41" spans="1:6" ht="24">
      <c r="A41" s="296"/>
      <c r="B41" s="297"/>
      <c r="C41" s="297" t="s">
        <v>11</v>
      </c>
      <c r="D41" s="298" t="s">
        <v>69</v>
      </c>
      <c r="E41" s="299" t="s">
        <v>979</v>
      </c>
      <c r="F41" s="300" t="s">
        <v>980</v>
      </c>
    </row>
    <row r="42" spans="1:6" ht="24">
      <c r="A42" s="129"/>
      <c r="B42" s="129"/>
      <c r="C42" s="129"/>
      <c r="D42" s="301"/>
      <c r="E42" s="302"/>
      <c r="F42" s="303"/>
    </row>
    <row r="43" spans="1:6" ht="24">
      <c r="A43" s="273" t="s">
        <v>981</v>
      </c>
      <c r="B43" s="3" t="s">
        <v>1025</v>
      </c>
      <c r="C43" s="3"/>
      <c r="D43" s="18"/>
      <c r="E43" s="304">
        <v>6</v>
      </c>
      <c r="F43" s="304"/>
    </row>
    <row r="44" spans="1:6" ht="24">
      <c r="A44" s="3"/>
      <c r="B44" s="3"/>
      <c r="C44" s="3"/>
      <c r="D44" s="18"/>
      <c r="E44" s="46"/>
      <c r="F44" s="46"/>
    </row>
    <row r="45" spans="1:6" ht="24">
      <c r="A45" s="3"/>
      <c r="B45" s="3"/>
      <c r="C45" s="3"/>
      <c r="D45" s="18"/>
      <c r="E45" s="304"/>
      <c r="F45" s="304"/>
    </row>
    <row r="46" spans="1:6" ht="24">
      <c r="A46" s="3"/>
      <c r="B46" s="157"/>
      <c r="C46" s="306"/>
      <c r="D46" s="18"/>
      <c r="E46" s="304"/>
      <c r="F46" s="304"/>
    </row>
    <row r="47" spans="1:6" ht="24">
      <c r="A47" s="3"/>
      <c r="B47" s="3"/>
      <c r="C47" s="306"/>
      <c r="D47" s="18"/>
      <c r="E47" s="304"/>
      <c r="F47" s="304"/>
    </row>
    <row r="48" spans="1:6" ht="24">
      <c r="A48" s="3"/>
      <c r="B48" s="3"/>
      <c r="C48" s="306"/>
      <c r="D48" s="18"/>
      <c r="E48" s="304"/>
      <c r="F48" s="304"/>
    </row>
    <row r="49" spans="1:6" ht="24">
      <c r="A49" s="3"/>
      <c r="B49" s="3"/>
      <c r="C49" s="45"/>
      <c r="D49" s="18"/>
      <c r="E49" s="304"/>
      <c r="F49" s="304"/>
    </row>
    <row r="50" spans="1:6" ht="24">
      <c r="A50" s="3"/>
      <c r="B50" s="3" t="s">
        <v>1011</v>
      </c>
      <c r="C50" s="3" t="s">
        <v>25</v>
      </c>
      <c r="D50" s="18"/>
      <c r="E50" s="304"/>
      <c r="F50" s="304">
        <v>6</v>
      </c>
    </row>
    <row r="51" spans="1:6" ht="24">
      <c r="A51" s="3"/>
      <c r="B51" s="3"/>
      <c r="C51" s="3"/>
      <c r="D51" s="18"/>
      <c r="E51" s="304"/>
      <c r="F51" s="304"/>
    </row>
    <row r="52" spans="1:6" ht="24">
      <c r="A52" s="3"/>
      <c r="B52" s="3"/>
      <c r="C52" s="45"/>
      <c r="D52" s="18"/>
      <c r="E52" s="304"/>
      <c r="F52" s="304"/>
    </row>
    <row r="53" spans="1:6" ht="24">
      <c r="A53" s="3"/>
      <c r="B53" s="3"/>
      <c r="C53" s="45"/>
      <c r="D53" s="18"/>
      <c r="E53" s="304"/>
      <c r="F53" s="307"/>
    </row>
    <row r="54" spans="1:6" ht="24">
      <c r="A54" s="3"/>
      <c r="B54" s="273"/>
      <c r="C54" s="3"/>
      <c r="D54" s="18"/>
      <c r="E54" s="304"/>
      <c r="F54" s="307"/>
    </row>
    <row r="55" spans="1:6" ht="24">
      <c r="A55" s="3"/>
      <c r="B55" s="3"/>
      <c r="C55" s="3"/>
      <c r="D55" s="18"/>
      <c r="E55" s="304"/>
      <c r="F55" s="43"/>
    </row>
    <row r="56" spans="1:6" ht="24.75" thickBot="1">
      <c r="A56" s="3"/>
      <c r="B56" s="3"/>
      <c r="C56" s="3"/>
      <c r="D56" s="18"/>
      <c r="E56" s="308">
        <f>SUM(E43:E55)</f>
        <v>6</v>
      </c>
      <c r="F56" s="50">
        <f>SUM(F43:F55)</f>
        <v>6</v>
      </c>
    </row>
    <row r="57" spans="1:6" ht="24.75" thickTop="1">
      <c r="A57" s="13" t="s">
        <v>1017</v>
      </c>
      <c r="B57" s="3" t="s">
        <v>1021</v>
      </c>
      <c r="D57" s="3"/>
      <c r="E57" s="83"/>
      <c r="F57" s="3"/>
    </row>
    <row r="58" spans="1:7" ht="24">
      <c r="A58" s="3"/>
      <c r="B58" s="3" t="s">
        <v>1026</v>
      </c>
      <c r="C58" s="309"/>
      <c r="D58" s="3"/>
      <c r="E58" s="83"/>
      <c r="F58" s="3"/>
      <c r="G58" s="309"/>
    </row>
    <row r="59" spans="1:6" ht="24">
      <c r="A59" s="13"/>
      <c r="B59" s="3" t="s">
        <v>1027</v>
      </c>
      <c r="D59" s="3"/>
      <c r="E59" s="83"/>
      <c r="F59" s="3"/>
    </row>
    <row r="60" spans="1:6" ht="24">
      <c r="A60" s="13"/>
      <c r="B60" s="3" t="s">
        <v>1029</v>
      </c>
      <c r="D60" s="3"/>
      <c r="E60" s="83"/>
      <c r="F60" s="3"/>
    </row>
    <row r="61" spans="1:6" ht="24">
      <c r="A61" s="13"/>
      <c r="B61" s="1" t="s">
        <v>1030</v>
      </c>
      <c r="D61" s="3"/>
      <c r="E61" s="83"/>
      <c r="F61" s="3"/>
    </row>
    <row r="62" spans="1:6" ht="24">
      <c r="A62" s="13"/>
      <c r="B62" s="3" t="s">
        <v>1028</v>
      </c>
      <c r="D62" s="3"/>
      <c r="E62" s="83"/>
      <c r="F62" s="3"/>
    </row>
    <row r="63" spans="1:6" ht="24">
      <c r="A63" s="13"/>
      <c r="B63" s="3"/>
      <c r="D63" s="3"/>
      <c r="E63" s="83"/>
      <c r="F63" s="3"/>
    </row>
    <row r="64" spans="1:7" ht="24">
      <c r="A64" s="310" t="s">
        <v>1060</v>
      </c>
      <c r="B64" s="310"/>
      <c r="C64" s="310"/>
      <c r="D64" s="310"/>
      <c r="E64" s="310"/>
      <c r="F64" s="310"/>
      <c r="G64" s="311"/>
    </row>
    <row r="65" spans="1:7" ht="24">
      <c r="A65" s="312"/>
      <c r="B65" s="312"/>
      <c r="C65" s="312"/>
      <c r="D65" s="312"/>
      <c r="E65" s="312"/>
      <c r="F65" s="312"/>
      <c r="G65" s="311"/>
    </row>
    <row r="66" spans="1:7" ht="24">
      <c r="A66" s="310" t="s">
        <v>1059</v>
      </c>
      <c r="B66" s="310"/>
      <c r="C66" s="310"/>
      <c r="D66" s="310"/>
      <c r="E66" s="310"/>
      <c r="F66" s="310"/>
      <c r="G66" s="311"/>
    </row>
    <row r="67" spans="1:7" ht="24">
      <c r="A67" s="310" t="s">
        <v>1058</v>
      </c>
      <c r="B67" s="310"/>
      <c r="C67" s="310"/>
      <c r="D67" s="310"/>
      <c r="E67" s="310"/>
      <c r="F67" s="310"/>
      <c r="G67" s="311"/>
    </row>
    <row r="71" spans="1:6" ht="24">
      <c r="A71" s="3"/>
      <c r="B71" s="3"/>
      <c r="C71" s="3"/>
      <c r="D71" s="3"/>
      <c r="E71" s="372" t="s">
        <v>1031</v>
      </c>
      <c r="F71" s="372"/>
    </row>
    <row r="72" spans="1:6" ht="24">
      <c r="A72" s="3"/>
      <c r="B72" s="3"/>
      <c r="C72" s="3"/>
      <c r="D72" s="3"/>
      <c r="E72" s="372" t="s">
        <v>976</v>
      </c>
      <c r="F72" s="372"/>
    </row>
    <row r="73" spans="1:6" ht="24">
      <c r="A73" s="373" t="s">
        <v>977</v>
      </c>
      <c r="B73" s="373"/>
      <c r="C73" s="373"/>
      <c r="D73" s="373"/>
      <c r="E73" s="373"/>
      <c r="F73" s="373"/>
    </row>
    <row r="74" spans="1:6" ht="24">
      <c r="A74" s="3" t="s">
        <v>978</v>
      </c>
      <c r="B74" s="3"/>
      <c r="C74" s="3"/>
      <c r="D74" s="3"/>
      <c r="E74" s="83"/>
      <c r="F74" s="3"/>
    </row>
    <row r="75" spans="1:6" ht="24">
      <c r="A75" s="296"/>
      <c r="B75" s="297"/>
      <c r="C75" s="297" t="s">
        <v>11</v>
      </c>
      <c r="D75" s="298" t="s">
        <v>69</v>
      </c>
      <c r="E75" s="299" t="s">
        <v>979</v>
      </c>
      <c r="F75" s="300" t="s">
        <v>980</v>
      </c>
    </row>
    <row r="76" spans="1:6" ht="24">
      <c r="A76" s="129"/>
      <c r="B76" s="129"/>
      <c r="C76" s="129"/>
      <c r="D76" s="301"/>
      <c r="E76" s="302"/>
      <c r="F76" s="303"/>
    </row>
    <row r="77" spans="1:6" ht="24">
      <c r="A77" s="273" t="s">
        <v>981</v>
      </c>
      <c r="B77" s="3" t="s">
        <v>1033</v>
      </c>
      <c r="C77" s="3"/>
      <c r="D77" s="18"/>
      <c r="E77" s="304">
        <v>368</v>
      </c>
      <c r="F77" s="304"/>
    </row>
    <row r="78" spans="1:6" ht="24">
      <c r="A78" s="3"/>
      <c r="B78" s="3"/>
      <c r="C78" s="3"/>
      <c r="D78" s="18"/>
      <c r="E78" s="46"/>
      <c r="F78" s="46"/>
    </row>
    <row r="79" spans="1:6" ht="24">
      <c r="A79" s="3"/>
      <c r="B79" s="3"/>
      <c r="C79" s="3"/>
      <c r="D79" s="18"/>
      <c r="E79" s="304"/>
      <c r="F79" s="304"/>
    </row>
    <row r="80" spans="1:6" ht="24">
      <c r="A80" s="3"/>
      <c r="B80" s="157"/>
      <c r="C80" s="306"/>
      <c r="D80" s="18"/>
      <c r="E80" s="304"/>
      <c r="F80" s="304"/>
    </row>
    <row r="81" spans="1:6" ht="24">
      <c r="A81" s="3"/>
      <c r="B81" s="3"/>
      <c r="C81" s="306"/>
      <c r="D81" s="18"/>
      <c r="E81" s="304"/>
      <c r="F81" s="304"/>
    </row>
    <row r="82" spans="1:6" ht="24">
      <c r="A82" s="3"/>
      <c r="B82" s="3"/>
      <c r="C82" s="306"/>
      <c r="D82" s="18"/>
      <c r="E82" s="304"/>
      <c r="F82" s="304"/>
    </row>
    <row r="83" spans="1:6" ht="24">
      <c r="A83" s="3"/>
      <c r="B83" s="3"/>
      <c r="C83" s="45"/>
      <c r="D83" s="18"/>
      <c r="E83" s="304"/>
      <c r="F83" s="304"/>
    </row>
    <row r="84" spans="1:6" ht="24">
      <c r="A84" s="3"/>
      <c r="B84" s="3" t="s">
        <v>1011</v>
      </c>
      <c r="C84" s="3" t="s">
        <v>1032</v>
      </c>
      <c r="D84" s="18"/>
      <c r="E84" s="304"/>
      <c r="F84" s="304">
        <v>368</v>
      </c>
    </row>
    <row r="85" spans="1:6" ht="24">
      <c r="A85" s="3"/>
      <c r="B85" s="3"/>
      <c r="C85" s="3"/>
      <c r="D85" s="18"/>
      <c r="E85" s="304"/>
      <c r="F85" s="304"/>
    </row>
    <row r="86" spans="1:6" ht="24">
      <c r="A86" s="3"/>
      <c r="B86" s="3"/>
      <c r="C86" s="45"/>
      <c r="D86" s="18"/>
      <c r="E86" s="304"/>
      <c r="F86" s="304"/>
    </row>
    <row r="87" spans="1:6" ht="24">
      <c r="A87" s="3"/>
      <c r="B87" s="3"/>
      <c r="C87" s="45"/>
      <c r="D87" s="18"/>
      <c r="E87" s="304"/>
      <c r="F87" s="307"/>
    </row>
    <row r="88" spans="1:6" ht="24">
      <c r="A88" s="3"/>
      <c r="B88" s="273"/>
      <c r="C88" s="3"/>
      <c r="D88" s="18"/>
      <c r="E88" s="304"/>
      <c r="F88" s="307"/>
    </row>
    <row r="89" spans="1:6" ht="24">
      <c r="A89" s="3"/>
      <c r="B89" s="3"/>
      <c r="C89" s="3"/>
      <c r="D89" s="18"/>
      <c r="E89" s="304"/>
      <c r="F89" s="43"/>
    </row>
    <row r="90" spans="1:6" ht="24.75" thickBot="1">
      <c r="A90" s="3"/>
      <c r="B90" s="3"/>
      <c r="C90" s="3"/>
      <c r="D90" s="18"/>
      <c r="E90" s="308">
        <f>SUM(E77:E89)</f>
        <v>368</v>
      </c>
      <c r="F90" s="50">
        <f>SUM(F77:F89)</f>
        <v>368</v>
      </c>
    </row>
    <row r="91" spans="1:6" ht="24.75" thickTop="1">
      <c r="A91" s="13" t="s">
        <v>1017</v>
      </c>
      <c r="B91" s="3" t="s">
        <v>1034</v>
      </c>
      <c r="D91" s="3"/>
      <c r="E91" s="83"/>
      <c r="F91" s="3"/>
    </row>
    <row r="92" spans="1:7" ht="24">
      <c r="A92" s="3"/>
      <c r="B92" s="3" t="s">
        <v>1035</v>
      </c>
      <c r="C92" s="309"/>
      <c r="D92" s="3"/>
      <c r="E92" s="83"/>
      <c r="F92" s="3"/>
      <c r="G92" s="309"/>
    </row>
    <row r="93" spans="1:6" ht="24">
      <c r="A93" s="13"/>
      <c r="B93" s="3" t="s">
        <v>1036</v>
      </c>
      <c r="D93" s="3"/>
      <c r="E93" s="83"/>
      <c r="F93" s="3"/>
    </row>
    <row r="94" spans="1:6" ht="24">
      <c r="A94" s="13"/>
      <c r="B94" s="3"/>
      <c r="D94" s="3"/>
      <c r="E94" s="83"/>
      <c r="F94" s="3"/>
    </row>
    <row r="95" spans="1:7" ht="24">
      <c r="A95" s="310" t="s">
        <v>1060</v>
      </c>
      <c r="B95" s="310"/>
      <c r="C95" s="310"/>
      <c r="D95" s="310"/>
      <c r="E95" s="310"/>
      <c r="F95" s="310"/>
      <c r="G95" s="311"/>
    </row>
    <row r="96" spans="1:7" ht="24">
      <c r="A96" s="312"/>
      <c r="B96" s="312"/>
      <c r="C96" s="312"/>
      <c r="D96" s="312"/>
      <c r="E96" s="312"/>
      <c r="F96" s="312"/>
      <c r="G96" s="311"/>
    </row>
    <row r="97" spans="1:7" ht="24">
      <c r="A97" s="310" t="s">
        <v>1059</v>
      </c>
      <c r="B97" s="310"/>
      <c r="C97" s="310"/>
      <c r="D97" s="310"/>
      <c r="E97" s="310"/>
      <c r="F97" s="310"/>
      <c r="G97" s="311"/>
    </row>
    <row r="98" spans="1:7" ht="24">
      <c r="A98" s="310" t="s">
        <v>1058</v>
      </c>
      <c r="B98" s="310"/>
      <c r="C98" s="310"/>
      <c r="D98" s="310"/>
      <c r="E98" s="310"/>
      <c r="F98" s="310"/>
      <c r="G98" s="311"/>
    </row>
    <row r="109" spans="1:6" ht="24">
      <c r="A109" s="3"/>
      <c r="B109" s="3"/>
      <c r="C109" s="3"/>
      <c r="D109" s="3"/>
      <c r="E109" s="372" t="s">
        <v>1037</v>
      </c>
      <c r="F109" s="372"/>
    </row>
    <row r="110" spans="1:6" ht="24">
      <c r="A110" s="3"/>
      <c r="B110" s="3"/>
      <c r="C110" s="3"/>
      <c r="D110" s="3"/>
      <c r="E110" s="372" t="s">
        <v>976</v>
      </c>
      <c r="F110" s="372"/>
    </row>
    <row r="111" spans="1:6" ht="24">
      <c r="A111" s="373" t="s">
        <v>977</v>
      </c>
      <c r="B111" s="373"/>
      <c r="C111" s="373"/>
      <c r="D111" s="373"/>
      <c r="E111" s="373"/>
      <c r="F111" s="373"/>
    </row>
    <row r="112" spans="1:6" ht="24">
      <c r="A112" s="3" t="s">
        <v>978</v>
      </c>
      <c r="B112" s="3"/>
      <c r="C112" s="3"/>
      <c r="D112" s="3"/>
      <c r="E112" s="83"/>
      <c r="F112" s="3"/>
    </row>
    <row r="113" spans="1:6" ht="24">
      <c r="A113" s="296"/>
      <c r="B113" s="297"/>
      <c r="C113" s="297" t="s">
        <v>11</v>
      </c>
      <c r="D113" s="298" t="s">
        <v>69</v>
      </c>
      <c r="E113" s="299" t="s">
        <v>979</v>
      </c>
      <c r="F113" s="300" t="s">
        <v>980</v>
      </c>
    </row>
    <row r="114" spans="1:6" ht="24">
      <c r="A114" s="129"/>
      <c r="B114" s="129"/>
      <c r="C114" s="129"/>
      <c r="D114" s="301"/>
      <c r="E114" s="302"/>
      <c r="F114" s="303"/>
    </row>
    <row r="115" spans="1:6" ht="24">
      <c r="A115" s="273" t="s">
        <v>981</v>
      </c>
      <c r="B115" s="3" t="s">
        <v>16</v>
      </c>
      <c r="C115" s="3"/>
      <c r="D115" s="18"/>
      <c r="E115" s="304">
        <v>20</v>
      </c>
      <c r="F115" s="304"/>
    </row>
    <row r="116" spans="1:6" ht="24">
      <c r="A116" s="3"/>
      <c r="B116" s="3"/>
      <c r="C116" s="3"/>
      <c r="D116" s="18"/>
      <c r="E116" s="46"/>
      <c r="F116" s="46"/>
    </row>
    <row r="117" spans="1:6" ht="24">
      <c r="A117" s="3"/>
      <c r="B117" s="3"/>
      <c r="C117" s="3"/>
      <c r="D117" s="18"/>
      <c r="E117" s="304"/>
      <c r="F117" s="304"/>
    </row>
    <row r="118" spans="1:6" ht="24">
      <c r="A118" s="3"/>
      <c r="B118" s="157"/>
      <c r="C118" s="306"/>
      <c r="D118" s="18"/>
      <c r="E118" s="304"/>
      <c r="F118" s="304"/>
    </row>
    <row r="119" spans="1:6" ht="24">
      <c r="A119" s="3"/>
      <c r="B119" s="3"/>
      <c r="C119" s="306"/>
      <c r="D119" s="18"/>
      <c r="E119" s="304"/>
      <c r="F119" s="304"/>
    </row>
    <row r="120" spans="1:6" ht="24">
      <c r="A120" s="3"/>
      <c r="B120" s="3"/>
      <c r="C120" s="306"/>
      <c r="D120" s="18"/>
      <c r="E120" s="304"/>
      <c r="F120" s="304"/>
    </row>
    <row r="121" spans="1:6" ht="24">
      <c r="A121" s="3"/>
      <c r="B121" s="3"/>
      <c r="C121" s="45"/>
      <c r="D121" s="18"/>
      <c r="E121" s="304"/>
      <c r="F121" s="304"/>
    </row>
    <row r="122" spans="1:6" ht="24">
      <c r="A122" s="3"/>
      <c r="B122" s="3" t="s">
        <v>1011</v>
      </c>
      <c r="C122" s="3" t="s">
        <v>1038</v>
      </c>
      <c r="D122" s="18"/>
      <c r="E122" s="304"/>
      <c r="F122" s="304">
        <v>20</v>
      </c>
    </row>
    <row r="123" spans="1:6" ht="24">
      <c r="A123" s="3"/>
      <c r="B123" s="3"/>
      <c r="C123" s="3"/>
      <c r="D123" s="18"/>
      <c r="E123" s="304"/>
      <c r="F123" s="304"/>
    </row>
    <row r="124" spans="1:6" ht="24">
      <c r="A124" s="3"/>
      <c r="B124" s="3"/>
      <c r="C124" s="45"/>
      <c r="D124" s="18"/>
      <c r="E124" s="304"/>
      <c r="F124" s="304"/>
    </row>
    <row r="125" spans="1:6" ht="24">
      <c r="A125" s="3"/>
      <c r="B125" s="3"/>
      <c r="C125" s="45"/>
      <c r="D125" s="18"/>
      <c r="E125" s="304"/>
      <c r="F125" s="307"/>
    </row>
    <row r="126" spans="1:6" ht="24">
      <c r="A126" s="3"/>
      <c r="B126" s="273"/>
      <c r="C126" s="3"/>
      <c r="D126" s="18"/>
      <c r="E126" s="304"/>
      <c r="F126" s="307"/>
    </row>
    <row r="127" spans="1:6" ht="24">
      <c r="A127" s="3"/>
      <c r="B127" s="3"/>
      <c r="C127" s="3"/>
      <c r="D127" s="18"/>
      <c r="E127" s="304"/>
      <c r="F127" s="43"/>
    </row>
    <row r="128" spans="1:6" ht="24.75" thickBot="1">
      <c r="A128" s="3"/>
      <c r="B128" s="3"/>
      <c r="C128" s="3"/>
      <c r="D128" s="18"/>
      <c r="E128" s="308">
        <f>SUM(E115:E127)</f>
        <v>20</v>
      </c>
      <c r="F128" s="50">
        <f>SUM(F115:F127)</f>
        <v>20</v>
      </c>
    </row>
    <row r="129" spans="1:6" ht="24.75" thickTop="1">
      <c r="A129" s="13" t="s">
        <v>1017</v>
      </c>
      <c r="B129" s="3" t="s">
        <v>1021</v>
      </c>
      <c r="D129" s="3"/>
      <c r="E129" s="83"/>
      <c r="F129" s="3"/>
    </row>
    <row r="130" spans="1:6" ht="24">
      <c r="A130" s="13"/>
      <c r="B130" s="3" t="s">
        <v>1039</v>
      </c>
      <c r="D130" s="3"/>
      <c r="E130" s="83"/>
      <c r="F130" s="3"/>
    </row>
    <row r="131" spans="1:6" ht="24">
      <c r="A131" s="13"/>
      <c r="B131" s="3" t="s">
        <v>1040</v>
      </c>
      <c r="D131" s="3"/>
      <c r="E131" s="83"/>
      <c r="F131" s="3"/>
    </row>
    <row r="132" spans="1:6" ht="24">
      <c r="A132" s="13"/>
      <c r="B132" s="3" t="s">
        <v>1041</v>
      </c>
      <c r="D132" s="3"/>
      <c r="E132" s="83"/>
      <c r="F132" s="3"/>
    </row>
    <row r="133" spans="1:7" ht="24">
      <c r="A133" s="3"/>
      <c r="B133" s="3"/>
      <c r="C133" s="309"/>
      <c r="D133" s="3"/>
      <c r="E133" s="83"/>
      <c r="F133" s="3"/>
      <c r="G133" s="309"/>
    </row>
    <row r="134" spans="1:6" ht="24">
      <c r="A134" s="13"/>
      <c r="B134" s="3"/>
      <c r="D134" s="3"/>
      <c r="E134" s="83"/>
      <c r="F134" s="3"/>
    </row>
    <row r="135" spans="1:6" ht="24">
      <c r="A135" s="13"/>
      <c r="B135" s="3"/>
      <c r="D135" s="3"/>
      <c r="E135" s="83"/>
      <c r="F135" s="3"/>
    </row>
    <row r="136" spans="1:7" ht="24">
      <c r="A136" s="310" t="s">
        <v>1060</v>
      </c>
      <c r="B136" s="310"/>
      <c r="C136" s="310"/>
      <c r="D136" s="310"/>
      <c r="E136" s="310"/>
      <c r="F136" s="310"/>
      <c r="G136" s="311"/>
    </row>
    <row r="137" spans="1:7" ht="24">
      <c r="A137" s="312"/>
      <c r="B137" s="312"/>
      <c r="C137" s="312"/>
      <c r="D137" s="312"/>
      <c r="E137" s="312"/>
      <c r="F137" s="312"/>
      <c r="G137" s="311"/>
    </row>
    <row r="138" spans="1:7" ht="24">
      <c r="A138" s="310" t="s">
        <v>1059</v>
      </c>
      <c r="B138" s="310"/>
      <c r="C138" s="310"/>
      <c r="D138" s="310"/>
      <c r="E138" s="310"/>
      <c r="F138" s="310"/>
      <c r="G138" s="311"/>
    </row>
    <row r="139" spans="1:7" ht="24">
      <c r="A139" s="310" t="s">
        <v>1058</v>
      </c>
      <c r="B139" s="310"/>
      <c r="C139" s="310"/>
      <c r="D139" s="310"/>
      <c r="E139" s="310"/>
      <c r="F139" s="310"/>
      <c r="G139" s="311"/>
    </row>
    <row r="142" spans="1:6" ht="24">
      <c r="A142" s="3"/>
      <c r="B142" s="3"/>
      <c r="C142" s="3"/>
      <c r="D142" s="3"/>
      <c r="E142" s="372" t="s">
        <v>1042</v>
      </c>
      <c r="F142" s="372"/>
    </row>
    <row r="143" spans="1:6" ht="24">
      <c r="A143" s="3"/>
      <c r="B143" s="3"/>
      <c r="C143" s="3"/>
      <c r="D143" s="3"/>
      <c r="E143" s="372" t="s">
        <v>976</v>
      </c>
      <c r="F143" s="372"/>
    </row>
    <row r="144" spans="1:6" ht="24">
      <c r="A144" s="373" t="s">
        <v>977</v>
      </c>
      <c r="B144" s="373"/>
      <c r="C144" s="373"/>
      <c r="D144" s="373"/>
      <c r="E144" s="373"/>
      <c r="F144" s="373"/>
    </row>
    <row r="146" spans="1:6" ht="24">
      <c r="A146" s="3" t="s">
        <v>978</v>
      </c>
      <c r="B146" s="3"/>
      <c r="C146" s="3"/>
      <c r="D146" s="3"/>
      <c r="E146" s="83"/>
      <c r="F146" s="3"/>
    </row>
    <row r="147" spans="1:6" ht="24">
      <c r="A147" s="296"/>
      <c r="B147" s="297"/>
      <c r="C147" s="297" t="s">
        <v>11</v>
      </c>
      <c r="D147" s="298" t="s">
        <v>69</v>
      </c>
      <c r="E147" s="299" t="s">
        <v>979</v>
      </c>
      <c r="F147" s="300" t="s">
        <v>980</v>
      </c>
    </row>
    <row r="148" spans="1:6" ht="24">
      <c r="A148" s="129"/>
      <c r="B148" s="129"/>
      <c r="C148" s="129"/>
      <c r="D148" s="301"/>
      <c r="E148" s="302"/>
      <c r="F148" s="303"/>
    </row>
    <row r="149" spans="1:6" ht="24">
      <c r="A149" s="273" t="s">
        <v>981</v>
      </c>
      <c r="B149" s="3" t="s">
        <v>982</v>
      </c>
      <c r="C149" s="3"/>
      <c r="D149" s="18"/>
      <c r="E149" s="304">
        <v>102354.08</v>
      </c>
      <c r="F149" s="304"/>
    </row>
    <row r="150" spans="1:6" ht="24">
      <c r="A150" s="273"/>
      <c r="B150" s="3" t="s">
        <v>983</v>
      </c>
      <c r="C150" s="3"/>
      <c r="D150" s="18"/>
      <c r="E150" s="304">
        <v>139737.05</v>
      </c>
      <c r="F150" s="304"/>
    </row>
    <row r="151" spans="1:6" ht="24">
      <c r="A151" s="273"/>
      <c r="B151" s="3" t="s">
        <v>984</v>
      </c>
      <c r="C151" s="3"/>
      <c r="D151" s="18"/>
      <c r="E151" s="304">
        <v>15166</v>
      </c>
      <c r="F151" s="304"/>
    </row>
    <row r="152" spans="1:6" ht="24">
      <c r="A152" s="273"/>
      <c r="B152" s="3" t="s">
        <v>985</v>
      </c>
      <c r="C152" s="3"/>
      <c r="D152" s="18"/>
      <c r="E152" s="304">
        <v>7315</v>
      </c>
      <c r="F152" s="304"/>
    </row>
    <row r="153" spans="1:6" ht="24">
      <c r="A153" s="273"/>
      <c r="B153" s="3" t="s">
        <v>986</v>
      </c>
      <c r="C153" s="3"/>
      <c r="D153" s="18"/>
      <c r="E153" s="304">
        <v>2700</v>
      </c>
      <c r="F153" s="304"/>
    </row>
    <row r="154" spans="1:6" ht="24">
      <c r="A154" s="273"/>
      <c r="B154" s="305" t="s">
        <v>987</v>
      </c>
      <c r="C154" s="3"/>
      <c r="D154" s="18"/>
      <c r="E154" s="304">
        <v>2500</v>
      </c>
      <c r="F154" s="304"/>
    </row>
    <row r="155" spans="1:6" ht="24">
      <c r="A155" s="273"/>
      <c r="B155" s="3" t="s">
        <v>988</v>
      </c>
      <c r="C155" s="3"/>
      <c r="D155" s="18"/>
      <c r="E155" s="304">
        <v>2500</v>
      </c>
      <c r="F155" s="304"/>
    </row>
    <row r="156" spans="1:6" ht="24">
      <c r="A156" s="273"/>
      <c r="B156" s="3" t="s">
        <v>989</v>
      </c>
      <c r="C156" s="3"/>
      <c r="D156" s="18"/>
      <c r="E156" s="304">
        <v>140080.29</v>
      </c>
      <c r="F156" s="304"/>
    </row>
    <row r="157" spans="1:6" ht="24">
      <c r="A157" s="273"/>
      <c r="B157" s="3" t="s">
        <v>990</v>
      </c>
      <c r="C157" s="3"/>
      <c r="D157" s="18"/>
      <c r="E157" s="304">
        <v>219800</v>
      </c>
      <c r="F157" s="304"/>
    </row>
    <row r="158" spans="1:6" ht="24">
      <c r="A158" s="273"/>
      <c r="B158" s="3" t="s">
        <v>991</v>
      </c>
      <c r="C158" s="3"/>
      <c r="D158" s="18"/>
      <c r="E158" s="304">
        <v>281</v>
      </c>
      <c r="F158" s="304"/>
    </row>
    <row r="159" spans="1:6" ht="24">
      <c r="A159" s="273"/>
      <c r="B159" s="3" t="s">
        <v>992</v>
      </c>
      <c r="C159" s="3"/>
      <c r="D159" s="18"/>
      <c r="E159" s="304">
        <v>22868</v>
      </c>
      <c r="F159" s="304"/>
    </row>
    <row r="160" spans="1:6" ht="24">
      <c r="A160" s="273"/>
      <c r="B160" s="3" t="s">
        <v>993</v>
      </c>
      <c r="C160" s="3"/>
      <c r="D160" s="18"/>
      <c r="E160" s="304">
        <v>9299585.39</v>
      </c>
      <c r="F160" s="304"/>
    </row>
    <row r="161" spans="1:6" ht="24">
      <c r="A161" s="273"/>
      <c r="B161" s="3" t="s">
        <v>994</v>
      </c>
      <c r="C161" s="3"/>
      <c r="D161" s="18"/>
      <c r="E161" s="304">
        <v>116962.61</v>
      </c>
      <c r="F161" s="304"/>
    </row>
    <row r="162" spans="1:6" ht="24">
      <c r="A162" s="273"/>
      <c r="B162" s="3" t="s">
        <v>995</v>
      </c>
      <c r="C162" s="3"/>
      <c r="D162" s="18"/>
      <c r="E162" s="304">
        <v>1469134.87</v>
      </c>
      <c r="F162" s="304"/>
    </row>
    <row r="163" spans="1:6" ht="24">
      <c r="A163" s="273"/>
      <c r="B163" s="3" t="s">
        <v>996</v>
      </c>
      <c r="C163" s="3"/>
      <c r="D163" s="18"/>
      <c r="E163" s="304">
        <v>2640154.85</v>
      </c>
      <c r="F163" s="304"/>
    </row>
    <row r="164" spans="1:6" ht="24">
      <c r="A164" s="273"/>
      <c r="B164" s="3" t="s">
        <v>997</v>
      </c>
      <c r="C164" s="3"/>
      <c r="D164" s="18"/>
      <c r="E164" s="304">
        <v>61520.38</v>
      </c>
      <c r="F164" s="304"/>
    </row>
    <row r="165" spans="1:6" ht="24">
      <c r="A165" s="273"/>
      <c r="B165" s="3" t="s">
        <v>998</v>
      </c>
      <c r="C165" s="3"/>
      <c r="D165" s="18"/>
      <c r="E165" s="304">
        <v>151421.12</v>
      </c>
      <c r="F165" s="304"/>
    </row>
    <row r="166" spans="1:6" ht="24">
      <c r="A166" s="273"/>
      <c r="B166" s="3" t="s">
        <v>999</v>
      </c>
      <c r="C166" s="3"/>
      <c r="D166" s="18"/>
      <c r="E166" s="304">
        <v>945869</v>
      </c>
      <c r="F166" s="304"/>
    </row>
    <row r="167" spans="1:6" ht="24">
      <c r="A167" s="273"/>
      <c r="B167" s="3" t="s">
        <v>1000</v>
      </c>
      <c r="C167" s="3"/>
      <c r="D167" s="18"/>
      <c r="E167" s="304">
        <v>13798433</v>
      </c>
      <c r="F167" s="304"/>
    </row>
    <row r="168" spans="1:6" ht="24">
      <c r="A168" s="273"/>
      <c r="B168" s="3" t="s">
        <v>1001</v>
      </c>
      <c r="C168" s="3"/>
      <c r="D168" s="18"/>
      <c r="E168" s="304">
        <v>9396100</v>
      </c>
      <c r="F168" s="304"/>
    </row>
    <row r="169" spans="1:6" ht="24">
      <c r="A169" s="273"/>
      <c r="B169" s="3" t="s">
        <v>1002</v>
      </c>
      <c r="C169" s="3"/>
      <c r="D169" s="18"/>
      <c r="E169" s="304">
        <v>809000</v>
      </c>
      <c r="F169" s="304"/>
    </row>
    <row r="170" spans="1:6" ht="24">
      <c r="A170" s="273"/>
      <c r="B170" s="3" t="s">
        <v>1003</v>
      </c>
      <c r="C170" s="3"/>
      <c r="D170" s="18"/>
      <c r="E170" s="304">
        <v>1060664</v>
      </c>
      <c r="F170" s="304"/>
    </row>
    <row r="171" spans="1:6" ht="24">
      <c r="A171" s="273"/>
      <c r="B171" s="3" t="s">
        <v>1004</v>
      </c>
      <c r="C171" s="3"/>
      <c r="D171" s="18"/>
      <c r="E171" s="304">
        <v>290480</v>
      </c>
      <c r="F171" s="304"/>
    </row>
    <row r="172" spans="1:6" ht="24">
      <c r="A172" s="273"/>
      <c r="B172" s="3" t="s">
        <v>1005</v>
      </c>
      <c r="C172" s="3"/>
      <c r="D172" s="18"/>
      <c r="E172" s="304">
        <v>1229000</v>
      </c>
      <c r="F172" s="304"/>
    </row>
    <row r="173" spans="1:6" ht="24">
      <c r="A173" s="273"/>
      <c r="B173" s="3" t="s">
        <v>1006</v>
      </c>
      <c r="C173" s="3"/>
      <c r="D173" s="18"/>
      <c r="E173" s="304">
        <v>20000</v>
      </c>
      <c r="F173" s="304"/>
    </row>
    <row r="174" spans="1:6" ht="24">
      <c r="A174" s="273"/>
      <c r="B174" s="3"/>
      <c r="C174" s="3"/>
      <c r="D174" s="18"/>
      <c r="E174" s="304"/>
      <c r="F174" s="304"/>
    </row>
    <row r="175" spans="1:6" ht="24">
      <c r="A175" s="296"/>
      <c r="B175" s="297"/>
      <c r="C175" s="297" t="s">
        <v>11</v>
      </c>
      <c r="D175" s="298" t="s">
        <v>69</v>
      </c>
      <c r="E175" s="299" t="s">
        <v>979</v>
      </c>
      <c r="F175" s="300" t="s">
        <v>980</v>
      </c>
    </row>
    <row r="176" spans="1:6" ht="24">
      <c r="A176" s="273"/>
      <c r="B176" s="3" t="s">
        <v>1007</v>
      </c>
      <c r="C176" s="3"/>
      <c r="D176" s="18"/>
      <c r="E176" s="304">
        <v>10000</v>
      </c>
      <c r="F176" s="304"/>
    </row>
    <row r="177" spans="1:6" ht="24">
      <c r="A177" s="273"/>
      <c r="B177" s="3" t="s">
        <v>1008</v>
      </c>
      <c r="C177" s="3"/>
      <c r="D177" s="18"/>
      <c r="E177" s="304">
        <v>2748</v>
      </c>
      <c r="F177" s="304"/>
    </row>
    <row r="178" spans="1:6" ht="24">
      <c r="A178" s="273"/>
      <c r="B178" s="3" t="s">
        <v>1009</v>
      </c>
      <c r="C178" s="3"/>
      <c r="D178" s="18"/>
      <c r="E178" s="304">
        <v>82630</v>
      </c>
      <c r="F178" s="304"/>
    </row>
    <row r="179" spans="1:6" ht="24">
      <c r="A179" s="273"/>
      <c r="B179" s="3" t="s">
        <v>1010</v>
      </c>
      <c r="C179" s="3"/>
      <c r="D179" s="18"/>
      <c r="E179" s="304">
        <v>30000</v>
      </c>
      <c r="F179" s="304"/>
    </row>
    <row r="180" spans="1:6" ht="24">
      <c r="A180" s="273"/>
      <c r="B180" s="3"/>
      <c r="C180" s="3"/>
      <c r="D180" s="18"/>
      <c r="E180" s="304"/>
      <c r="F180" s="304"/>
    </row>
    <row r="181" spans="1:6" ht="24">
      <c r="A181" s="273"/>
      <c r="B181" s="3" t="s">
        <v>1011</v>
      </c>
      <c r="C181" s="3" t="s">
        <v>35</v>
      </c>
      <c r="D181" s="18"/>
      <c r="E181" s="304"/>
      <c r="F181" s="304">
        <v>14084412.38</v>
      </c>
    </row>
    <row r="182" spans="1:6" ht="24">
      <c r="A182" s="273"/>
      <c r="B182" s="3"/>
      <c r="C182" s="3" t="s">
        <v>36</v>
      </c>
      <c r="D182" s="18"/>
      <c r="E182" s="304"/>
      <c r="F182" s="304">
        <v>4721528</v>
      </c>
    </row>
    <row r="183" spans="1:6" ht="24">
      <c r="A183" s="3"/>
      <c r="B183" s="3"/>
      <c r="C183" s="3" t="s">
        <v>62</v>
      </c>
      <c r="D183" s="18"/>
      <c r="E183" s="46"/>
      <c r="F183" s="46">
        <v>1350080</v>
      </c>
    </row>
    <row r="184" spans="1:6" ht="24">
      <c r="A184" s="3"/>
      <c r="B184" s="3"/>
      <c r="C184" s="3" t="s">
        <v>24</v>
      </c>
      <c r="D184" s="18"/>
      <c r="E184" s="304"/>
      <c r="F184" s="304">
        <v>2769370.05</v>
      </c>
    </row>
    <row r="185" spans="1:6" ht="24">
      <c r="A185" s="3"/>
      <c r="B185" s="157"/>
      <c r="C185" s="306" t="s">
        <v>25</v>
      </c>
      <c r="D185" s="18"/>
      <c r="E185" s="304"/>
      <c r="F185" s="304">
        <f>4571153.44+12402-6</f>
        <v>4583549.44</v>
      </c>
    </row>
    <row r="186" spans="1:6" ht="24">
      <c r="A186" s="3"/>
      <c r="B186" s="3"/>
      <c r="C186" s="306" t="s">
        <v>1012</v>
      </c>
      <c r="D186" s="18"/>
      <c r="E186" s="304"/>
      <c r="F186" s="304">
        <v>3089739.28</v>
      </c>
    </row>
    <row r="187" spans="1:6" ht="24">
      <c r="A187" s="3"/>
      <c r="B187" s="3"/>
      <c r="C187" s="306" t="s">
        <v>1013</v>
      </c>
      <c r="D187" s="18"/>
      <c r="E187" s="304"/>
      <c r="F187" s="304">
        <v>289258.04</v>
      </c>
    </row>
    <row r="188" spans="1:6" ht="24">
      <c r="A188" s="3"/>
      <c r="B188" s="3"/>
      <c r="C188" s="45" t="s">
        <v>1014</v>
      </c>
      <c r="D188" s="18"/>
      <c r="E188" s="304"/>
      <c r="F188" s="304">
        <v>1402492.04</v>
      </c>
    </row>
    <row r="189" spans="1:6" ht="24">
      <c r="A189" s="3"/>
      <c r="C189" s="3" t="s">
        <v>1015</v>
      </c>
      <c r="D189" s="18"/>
      <c r="E189" s="304"/>
      <c r="F189" s="304">
        <v>119600</v>
      </c>
    </row>
    <row r="190" spans="1:8" ht="24">
      <c r="A190" s="3"/>
      <c r="B190" s="3"/>
      <c r="C190" s="3" t="s">
        <v>66</v>
      </c>
      <c r="D190" s="18"/>
      <c r="E190" s="304"/>
      <c r="F190" s="304">
        <v>6203762</v>
      </c>
      <c r="H190" s="313">
        <f>+E195-F195</f>
        <v>0</v>
      </c>
    </row>
    <row r="191" spans="1:6" ht="24">
      <c r="A191" s="3"/>
      <c r="B191" s="3"/>
      <c r="C191" s="45" t="s">
        <v>1016</v>
      </c>
      <c r="D191" s="18"/>
      <c r="E191" s="304"/>
      <c r="F191" s="304">
        <v>20000</v>
      </c>
    </row>
    <row r="192" spans="1:6" ht="24">
      <c r="A192" s="3"/>
      <c r="B192" s="3"/>
      <c r="C192" s="45" t="s">
        <v>263</v>
      </c>
      <c r="D192" s="18"/>
      <c r="E192" s="304"/>
      <c r="F192" s="307">
        <v>3435213.41</v>
      </c>
    </row>
    <row r="193" spans="1:8" ht="24">
      <c r="A193" s="3"/>
      <c r="B193" s="273"/>
      <c r="C193" s="3"/>
      <c r="D193" s="18"/>
      <c r="E193" s="304"/>
      <c r="F193" s="307"/>
      <c r="H193">
        <v>3435213.41</v>
      </c>
    </row>
    <row r="194" spans="1:8" ht="24">
      <c r="A194" s="3"/>
      <c r="B194" s="3"/>
      <c r="C194" s="3"/>
      <c r="D194" s="18"/>
      <c r="E194" s="304"/>
      <c r="F194" s="43"/>
      <c r="H194" s="313">
        <f>+E195-F195</f>
        <v>0</v>
      </c>
    </row>
    <row r="195" spans="1:6" ht="24.75" thickBot="1">
      <c r="A195" s="3"/>
      <c r="B195" s="3"/>
      <c r="C195" s="3"/>
      <c r="D195" s="18"/>
      <c r="E195" s="308">
        <f>SUM(E149:E194)</f>
        <v>42069004.64</v>
      </c>
      <c r="F195" s="50">
        <f>SUM(F149:F194)</f>
        <v>42069004.64</v>
      </c>
    </row>
    <row r="196" spans="1:8" ht="24.75" thickTop="1">
      <c r="A196" s="13" t="s">
        <v>1017</v>
      </c>
      <c r="B196" s="3" t="s">
        <v>1018</v>
      </c>
      <c r="D196" s="3"/>
      <c r="E196" s="83"/>
      <c r="F196" s="3"/>
      <c r="H196" s="313">
        <f>+H193-H194</f>
        <v>3435213.41</v>
      </c>
    </row>
    <row r="197" spans="1:7" ht="24">
      <c r="A197" s="3"/>
      <c r="B197" s="3"/>
      <c r="C197" s="309"/>
      <c r="D197" s="3"/>
      <c r="E197" s="83"/>
      <c r="F197" s="3"/>
      <c r="G197" s="309"/>
    </row>
    <row r="198" spans="1:6" ht="24">
      <c r="A198" s="13"/>
      <c r="B198" s="3"/>
      <c r="D198" s="3"/>
      <c r="E198" s="83"/>
      <c r="F198" s="3"/>
    </row>
    <row r="199" spans="1:6" ht="24">
      <c r="A199" s="13"/>
      <c r="B199" s="3"/>
      <c r="D199" s="3"/>
      <c r="E199" s="83"/>
      <c r="F199" s="3"/>
    </row>
    <row r="200" spans="1:7" ht="24">
      <c r="A200" s="310" t="s">
        <v>1060</v>
      </c>
      <c r="B200" s="310"/>
      <c r="C200" s="310"/>
      <c r="D200" s="310"/>
      <c r="E200" s="310"/>
      <c r="F200" s="310"/>
      <c r="G200" s="311"/>
    </row>
    <row r="201" spans="1:7" ht="24">
      <c r="A201" s="312"/>
      <c r="B201" s="312"/>
      <c r="C201" s="312"/>
      <c r="D201" s="312"/>
      <c r="E201" s="312"/>
      <c r="F201" s="312"/>
      <c r="G201" s="311"/>
    </row>
    <row r="202" spans="1:7" ht="24">
      <c r="A202" s="310" t="s">
        <v>1059</v>
      </c>
      <c r="B202" s="310"/>
      <c r="C202" s="310"/>
      <c r="D202" s="310"/>
      <c r="E202" s="310"/>
      <c r="F202" s="310"/>
      <c r="G202" s="311"/>
    </row>
    <row r="203" spans="1:7" ht="24">
      <c r="A203" s="310" t="s">
        <v>1058</v>
      </c>
      <c r="B203" s="310"/>
      <c r="C203" s="310"/>
      <c r="D203" s="310"/>
      <c r="E203" s="310"/>
      <c r="F203" s="310"/>
      <c r="G203" s="311"/>
    </row>
    <row r="213" spans="1:6" ht="24">
      <c r="A213" s="3"/>
      <c r="B213" s="3"/>
      <c r="C213" s="3"/>
      <c r="D213" s="3"/>
      <c r="E213" s="372" t="s">
        <v>1043</v>
      </c>
      <c r="F213" s="372"/>
    </row>
    <row r="214" spans="1:6" ht="24">
      <c r="A214" s="3"/>
      <c r="B214" s="3"/>
      <c r="C214" s="3"/>
      <c r="D214" s="3"/>
      <c r="E214" s="372" t="s">
        <v>976</v>
      </c>
      <c r="F214" s="372"/>
    </row>
    <row r="215" spans="1:6" ht="24">
      <c r="A215" s="373" t="s">
        <v>977</v>
      </c>
      <c r="B215" s="373"/>
      <c r="C215" s="373"/>
      <c r="D215" s="373"/>
      <c r="E215" s="373"/>
      <c r="F215" s="373"/>
    </row>
    <row r="216" spans="1:6" ht="24">
      <c r="A216" s="3" t="s">
        <v>978</v>
      </c>
      <c r="B216" s="3"/>
      <c r="C216" s="3"/>
      <c r="D216" s="3"/>
      <c r="E216" s="83"/>
      <c r="F216" s="3"/>
    </row>
    <row r="217" spans="1:6" ht="24">
      <c r="A217" s="296"/>
      <c r="B217" s="297"/>
      <c r="C217" s="297" t="s">
        <v>11</v>
      </c>
      <c r="D217" s="298" t="s">
        <v>69</v>
      </c>
      <c r="E217" s="299" t="s">
        <v>979</v>
      </c>
      <c r="F217" s="300" t="s">
        <v>980</v>
      </c>
    </row>
    <row r="218" spans="1:6" ht="24">
      <c r="A218" s="129"/>
      <c r="B218" s="129"/>
      <c r="C218" s="129"/>
      <c r="D218" s="301"/>
      <c r="E218" s="302"/>
      <c r="F218" s="303"/>
    </row>
    <row r="219" spans="1:6" ht="24">
      <c r="A219" s="273" t="s">
        <v>981</v>
      </c>
      <c r="B219" s="3" t="s">
        <v>263</v>
      </c>
      <c r="C219" s="3"/>
      <c r="D219" s="18"/>
      <c r="E219" s="304">
        <f>+F192*0.25</f>
        <v>858803.3525</v>
      </c>
      <c r="F219" s="304"/>
    </row>
    <row r="220" spans="1:6" ht="24">
      <c r="A220" s="3"/>
      <c r="B220" s="3"/>
      <c r="C220" s="3"/>
      <c r="D220" s="18"/>
      <c r="E220" s="46"/>
      <c r="F220" s="46"/>
    </row>
    <row r="221" spans="1:6" ht="24">
      <c r="A221" s="3"/>
      <c r="B221" s="3"/>
      <c r="C221" s="3"/>
      <c r="D221" s="18"/>
      <c r="E221" s="304"/>
      <c r="F221" s="304"/>
    </row>
    <row r="222" spans="1:6" ht="24">
      <c r="A222" s="3"/>
      <c r="B222" s="157"/>
      <c r="C222" s="306"/>
      <c r="D222" s="18"/>
      <c r="E222" s="304"/>
      <c r="F222" s="304"/>
    </row>
    <row r="223" spans="1:6" ht="24">
      <c r="A223" s="3"/>
      <c r="B223" s="3"/>
      <c r="C223" s="306"/>
      <c r="D223" s="18"/>
      <c r="E223" s="304"/>
      <c r="F223" s="304"/>
    </row>
    <row r="224" spans="1:6" ht="24">
      <c r="A224" s="3"/>
      <c r="B224" s="3"/>
      <c r="C224" s="306"/>
      <c r="D224" s="18"/>
      <c r="E224" s="304"/>
      <c r="F224" s="304"/>
    </row>
    <row r="225" spans="1:6" ht="24">
      <c r="A225" s="3"/>
      <c r="B225" s="3"/>
      <c r="C225" s="45"/>
      <c r="D225" s="18"/>
      <c r="E225" s="304"/>
      <c r="F225" s="304"/>
    </row>
    <row r="226" spans="1:6" ht="24">
      <c r="A226" s="3"/>
      <c r="B226" s="3" t="s">
        <v>1011</v>
      </c>
      <c r="C226" s="3" t="s">
        <v>974</v>
      </c>
      <c r="D226" s="18"/>
      <c r="E226" s="304"/>
      <c r="F226" s="304">
        <f>E219</f>
        <v>858803.3525</v>
      </c>
    </row>
    <row r="227" spans="1:6" ht="24">
      <c r="A227" s="3"/>
      <c r="B227" s="3"/>
      <c r="C227" s="3"/>
      <c r="D227" s="18"/>
      <c r="E227" s="304"/>
      <c r="F227" s="304"/>
    </row>
    <row r="228" spans="1:6" ht="24">
      <c r="A228" s="3"/>
      <c r="B228" s="3"/>
      <c r="C228" s="45"/>
      <c r="D228" s="18"/>
      <c r="E228" s="304"/>
      <c r="F228" s="304"/>
    </row>
    <row r="229" spans="1:6" ht="24">
      <c r="A229" s="3"/>
      <c r="B229" s="3"/>
      <c r="C229" s="45"/>
      <c r="D229" s="18"/>
      <c r="E229" s="304"/>
      <c r="F229" s="307"/>
    </row>
    <row r="230" spans="1:6" ht="24">
      <c r="A230" s="3"/>
      <c r="B230" s="273"/>
      <c r="C230" s="3"/>
      <c r="D230" s="18"/>
      <c r="E230" s="304"/>
      <c r="F230" s="307"/>
    </row>
    <row r="231" spans="1:6" ht="24">
      <c r="A231" s="3"/>
      <c r="B231" s="3"/>
      <c r="C231" s="3"/>
      <c r="D231" s="18"/>
      <c r="E231" s="304"/>
      <c r="F231" s="43"/>
    </row>
    <row r="232" spans="1:6" ht="24.75" thickBot="1">
      <c r="A232" s="3"/>
      <c r="B232" s="3"/>
      <c r="C232" s="3"/>
      <c r="D232" s="18"/>
      <c r="E232" s="308">
        <f>SUM(E219:E231)</f>
        <v>858803.3525</v>
      </c>
      <c r="F232" s="50">
        <f>SUM(F219:F231)</f>
        <v>858803.3525</v>
      </c>
    </row>
    <row r="233" spans="1:6" ht="24.75" thickTop="1">
      <c r="A233" s="13" t="s">
        <v>1017</v>
      </c>
      <c r="B233" s="3" t="s">
        <v>1020</v>
      </c>
      <c r="D233" s="3"/>
      <c r="E233" s="83"/>
      <c r="F233" s="3"/>
    </row>
    <row r="234" spans="1:7" ht="24">
      <c r="A234" s="3"/>
      <c r="B234" s="3"/>
      <c r="C234" s="309"/>
      <c r="D234" s="3"/>
      <c r="E234" s="83"/>
      <c r="F234" s="3"/>
      <c r="G234" s="309"/>
    </row>
    <row r="235" spans="1:6" ht="24">
      <c r="A235" s="13"/>
      <c r="B235" s="3"/>
      <c r="D235" s="3"/>
      <c r="E235" s="83"/>
      <c r="F235" s="3"/>
    </row>
    <row r="236" spans="1:6" ht="24">
      <c r="A236" s="13"/>
      <c r="B236" s="3"/>
      <c r="D236" s="3"/>
      <c r="E236" s="83"/>
      <c r="F236" s="3"/>
    </row>
    <row r="237" spans="1:7" ht="24">
      <c r="A237" s="310" t="s">
        <v>1060</v>
      </c>
      <c r="B237" s="310"/>
      <c r="C237" s="310"/>
      <c r="D237" s="310"/>
      <c r="E237" s="310"/>
      <c r="F237" s="310"/>
      <c r="G237" s="311"/>
    </row>
    <row r="238" spans="1:7" ht="24">
      <c r="A238" s="312"/>
      <c r="B238" s="312"/>
      <c r="C238" s="312"/>
      <c r="D238" s="312"/>
      <c r="E238" s="312"/>
      <c r="F238" s="312"/>
      <c r="G238" s="311"/>
    </row>
    <row r="239" spans="1:7" ht="24">
      <c r="A239" s="310" t="s">
        <v>1059</v>
      </c>
      <c r="B239" s="310"/>
      <c r="C239" s="310"/>
      <c r="D239" s="310"/>
      <c r="E239" s="310"/>
      <c r="F239" s="310"/>
      <c r="G239" s="311"/>
    </row>
    <row r="240" spans="1:7" ht="24">
      <c r="A240" s="310" t="s">
        <v>1058</v>
      </c>
      <c r="B240" s="310"/>
      <c r="C240" s="310"/>
      <c r="D240" s="310"/>
      <c r="E240" s="310"/>
      <c r="F240" s="310"/>
      <c r="G240" s="311"/>
    </row>
    <row r="247" spans="1:6" ht="24">
      <c r="A247" s="3"/>
      <c r="B247" s="3"/>
      <c r="C247" s="3"/>
      <c r="D247" s="3"/>
      <c r="E247" s="372" t="s">
        <v>1054</v>
      </c>
      <c r="F247" s="372"/>
    </row>
    <row r="248" spans="1:6" ht="24">
      <c r="A248" s="3"/>
      <c r="B248" s="3"/>
      <c r="C248" s="3"/>
      <c r="D248" s="3"/>
      <c r="E248" s="372" t="s">
        <v>976</v>
      </c>
      <c r="F248" s="372"/>
    </row>
    <row r="249" spans="1:6" ht="24">
      <c r="A249" s="373" t="s">
        <v>977</v>
      </c>
      <c r="B249" s="373"/>
      <c r="C249" s="373"/>
      <c r="D249" s="373"/>
      <c r="E249" s="373"/>
      <c r="F249" s="373"/>
    </row>
    <row r="250" spans="1:6" ht="24">
      <c r="A250" s="3" t="s">
        <v>978</v>
      </c>
      <c r="B250" s="3"/>
      <c r="C250" s="3"/>
      <c r="D250" s="3"/>
      <c r="E250" s="83"/>
      <c r="F250" s="3"/>
    </row>
    <row r="251" spans="1:6" ht="24">
      <c r="A251" s="296"/>
      <c r="B251" s="297"/>
      <c r="C251" s="297" t="s">
        <v>11</v>
      </c>
      <c r="D251" s="298" t="s">
        <v>69</v>
      </c>
      <c r="E251" s="299" t="s">
        <v>979</v>
      </c>
      <c r="F251" s="300" t="s">
        <v>980</v>
      </c>
    </row>
    <row r="252" spans="1:6" ht="24">
      <c r="A252" s="129"/>
      <c r="B252" s="129"/>
      <c r="C252" s="129"/>
      <c r="D252" s="301"/>
      <c r="E252" s="302"/>
      <c r="F252" s="303"/>
    </row>
    <row r="253" spans="1:6" ht="24">
      <c r="A253" s="273" t="s">
        <v>981</v>
      </c>
      <c r="B253" s="3" t="s">
        <v>1056</v>
      </c>
      <c r="C253" s="3"/>
      <c r="D253" s="18"/>
      <c r="E253" s="46">
        <v>1.47</v>
      </c>
      <c r="F253" s="46"/>
    </row>
    <row r="254" spans="1:6" ht="24">
      <c r="A254" s="3"/>
      <c r="C254" s="3"/>
      <c r="D254" s="18"/>
      <c r="F254" s="46"/>
    </row>
    <row r="255" spans="1:6" ht="24">
      <c r="A255" s="3"/>
      <c r="B255" s="3"/>
      <c r="C255" s="3"/>
      <c r="D255" s="18"/>
      <c r="E255" s="304"/>
      <c r="F255" s="46"/>
    </row>
    <row r="256" spans="1:6" ht="24">
      <c r="A256" s="3"/>
      <c r="B256" s="157"/>
      <c r="C256" s="306"/>
      <c r="D256" s="18"/>
      <c r="E256" s="304"/>
      <c r="F256" s="46"/>
    </row>
    <row r="257" spans="1:6" ht="24">
      <c r="A257" s="3"/>
      <c r="B257" s="3"/>
      <c r="C257" s="306"/>
      <c r="D257" s="18"/>
      <c r="E257" s="304"/>
      <c r="F257" s="46"/>
    </row>
    <row r="258" spans="1:6" ht="24">
      <c r="A258" s="3"/>
      <c r="B258" s="3"/>
      <c r="C258" s="306"/>
      <c r="D258" s="18"/>
      <c r="E258" s="304"/>
      <c r="F258" s="46"/>
    </row>
    <row r="259" spans="1:6" ht="24">
      <c r="A259" s="3"/>
      <c r="B259" s="3"/>
      <c r="C259" s="45"/>
      <c r="D259" s="18"/>
      <c r="E259" s="304"/>
      <c r="F259" s="46"/>
    </row>
    <row r="260" spans="1:6" ht="24">
      <c r="A260" s="3"/>
      <c r="B260" s="3" t="s">
        <v>1011</v>
      </c>
      <c r="C260" s="3" t="s">
        <v>1055</v>
      </c>
      <c r="D260" s="18"/>
      <c r="E260" s="304"/>
      <c r="F260" s="46">
        <v>1.47</v>
      </c>
    </row>
    <row r="261" spans="1:6" ht="24">
      <c r="A261" s="3"/>
      <c r="B261" s="3"/>
      <c r="D261" s="18"/>
      <c r="E261" s="304"/>
      <c r="F261" s="327"/>
    </row>
    <row r="262" spans="1:6" ht="24">
      <c r="A262" s="3"/>
      <c r="B262" s="3"/>
      <c r="C262" s="45"/>
      <c r="D262" s="18"/>
      <c r="E262" s="304"/>
      <c r="F262" s="46"/>
    </row>
    <row r="263" spans="1:6" ht="24">
      <c r="A263" s="3"/>
      <c r="B263" s="3"/>
      <c r="C263" s="45"/>
      <c r="D263" s="18"/>
      <c r="E263" s="304"/>
      <c r="F263" s="44"/>
    </row>
    <row r="264" spans="1:6" ht="24">
      <c r="A264" s="3"/>
      <c r="B264" s="273"/>
      <c r="C264" s="3"/>
      <c r="D264" s="18"/>
      <c r="E264" s="304"/>
      <c r="F264" s="307"/>
    </row>
    <row r="265" spans="1:6" ht="24">
      <c r="A265" s="3"/>
      <c r="B265" s="3"/>
      <c r="C265" s="3"/>
      <c r="D265" s="18"/>
      <c r="E265" s="304"/>
      <c r="F265" s="43"/>
    </row>
    <row r="266" spans="1:6" ht="24.75" thickBot="1">
      <c r="A266" s="3"/>
      <c r="B266" s="3"/>
      <c r="C266" s="3"/>
      <c r="D266" s="18"/>
      <c r="E266" s="308">
        <f>SUM(E253:E265)</f>
        <v>1.47</v>
      </c>
      <c r="F266" s="50">
        <f>SUM(F253:F265)</f>
        <v>1.47</v>
      </c>
    </row>
    <row r="267" spans="1:6" ht="24.75" thickTop="1">
      <c r="A267" s="13" t="s">
        <v>1017</v>
      </c>
      <c r="B267" s="3" t="s">
        <v>1061</v>
      </c>
      <c r="D267" s="3"/>
      <c r="E267" s="83"/>
      <c r="F267" s="3"/>
    </row>
    <row r="268" spans="1:7" ht="24">
      <c r="A268" s="3"/>
      <c r="B268" s="3" t="s">
        <v>1057</v>
      </c>
      <c r="C268" s="309"/>
      <c r="D268" s="3"/>
      <c r="E268" s="83"/>
      <c r="F268" s="3"/>
      <c r="G268" s="309"/>
    </row>
    <row r="269" spans="1:6" ht="24">
      <c r="A269" s="13"/>
      <c r="B269" s="3"/>
      <c r="D269" s="3"/>
      <c r="E269" s="83"/>
      <c r="F269" s="3"/>
    </row>
    <row r="270" spans="1:6" ht="24">
      <c r="A270" s="13"/>
      <c r="B270" s="3"/>
      <c r="D270" s="3"/>
      <c r="E270" s="83"/>
      <c r="F270" s="3"/>
    </row>
    <row r="271" spans="1:7" ht="24">
      <c r="A271" s="310" t="s">
        <v>1060</v>
      </c>
      <c r="B271" s="310"/>
      <c r="C271" s="310"/>
      <c r="D271" s="310"/>
      <c r="E271" s="310"/>
      <c r="F271" s="310"/>
      <c r="G271" s="311"/>
    </row>
    <row r="272" spans="1:7" ht="24">
      <c r="A272" s="312"/>
      <c r="B272" s="312"/>
      <c r="C272" s="312"/>
      <c r="D272" s="312"/>
      <c r="E272" s="312"/>
      <c r="F272" s="312"/>
      <c r="G272" s="311"/>
    </row>
    <row r="273" spans="1:7" ht="24">
      <c r="A273" s="310" t="s">
        <v>1059</v>
      </c>
      <c r="B273" s="310"/>
      <c r="C273" s="310"/>
      <c r="D273" s="310"/>
      <c r="E273" s="310"/>
      <c r="F273" s="310"/>
      <c r="G273" s="311"/>
    </row>
    <row r="274" spans="1:7" ht="24">
      <c r="A274" s="310" t="s">
        <v>1058</v>
      </c>
      <c r="B274" s="310"/>
      <c r="C274" s="310"/>
      <c r="D274" s="310"/>
      <c r="E274" s="310"/>
      <c r="F274" s="310"/>
      <c r="G274" s="311"/>
    </row>
  </sheetData>
  <sheetProtection/>
  <mergeCells count="21">
    <mergeCell ref="E142:F142"/>
    <mergeCell ref="E1:F1"/>
    <mergeCell ref="E2:F2"/>
    <mergeCell ref="A3:F3"/>
    <mergeCell ref="E37:F37"/>
    <mergeCell ref="E143:F143"/>
    <mergeCell ref="A249:F249"/>
    <mergeCell ref="A73:F73"/>
    <mergeCell ref="E214:F214"/>
    <mergeCell ref="A215:F215"/>
    <mergeCell ref="E109:F109"/>
    <mergeCell ref="E38:F38"/>
    <mergeCell ref="A39:F39"/>
    <mergeCell ref="E71:F71"/>
    <mergeCell ref="E110:F110"/>
    <mergeCell ref="E247:F247"/>
    <mergeCell ref="E248:F248"/>
    <mergeCell ref="E72:F72"/>
    <mergeCell ref="E213:F213"/>
    <mergeCell ref="A111:F111"/>
    <mergeCell ref="A144:F144"/>
  </mergeCells>
  <printOptions/>
  <pageMargins left="0.35433070866141736" right="0.15748031496062992" top="0.3937007874015748" bottom="0.1968503937007874" header="0.5118110236220472" footer="0.511811023622047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49"/>
  <sheetViews>
    <sheetView zoomScalePageLayoutView="0" workbookViewId="0" topLeftCell="C46">
      <selection activeCell="G52" sqref="G52"/>
    </sheetView>
  </sheetViews>
  <sheetFormatPr defaultColWidth="9.00390625" defaultRowHeight="14.25"/>
  <cols>
    <col min="1" max="1" width="15.125" style="255" bestFit="1" customWidth="1"/>
    <col min="2" max="2" width="59.25390625" style="1" bestFit="1" customWidth="1"/>
    <col min="3" max="3" width="13.25390625" style="25" bestFit="1" customWidth="1"/>
    <col min="4" max="4" width="10.00390625" style="25" bestFit="1" customWidth="1"/>
    <col min="5" max="5" width="13.25390625" style="25" bestFit="1" customWidth="1"/>
    <col min="6" max="6" width="13.25390625" style="114" bestFit="1" customWidth="1"/>
    <col min="7" max="7" width="13.125" style="114" bestFit="1" customWidth="1"/>
    <col min="8" max="8" width="12.50390625" style="25" customWidth="1"/>
    <col min="9" max="9" width="38.25390625" style="136" customWidth="1"/>
    <col min="10" max="16384" width="9.00390625" style="1" customWidth="1"/>
  </cols>
  <sheetData>
    <row r="1" ht="24">
      <c r="I1" s="135" t="s">
        <v>1065</v>
      </c>
    </row>
    <row r="2" spans="1:9" s="110" customFormat="1" ht="27.75">
      <c r="A2" s="384" t="s">
        <v>21</v>
      </c>
      <c r="B2" s="384"/>
      <c r="C2" s="384"/>
      <c r="D2" s="384"/>
      <c r="E2" s="384"/>
      <c r="F2" s="384"/>
      <c r="G2" s="384"/>
      <c r="H2" s="384"/>
      <c r="I2" s="384"/>
    </row>
    <row r="3" spans="1:9" s="110" customFormat="1" ht="27.75">
      <c r="A3" s="384" t="s">
        <v>696</v>
      </c>
      <c r="B3" s="384"/>
      <c r="C3" s="384"/>
      <c r="D3" s="384"/>
      <c r="E3" s="384"/>
      <c r="F3" s="384"/>
      <c r="G3" s="384"/>
      <c r="H3" s="384"/>
      <c r="I3" s="384"/>
    </row>
    <row r="4" spans="1:9" s="110" customFormat="1" ht="27.75">
      <c r="A4" s="384" t="s">
        <v>910</v>
      </c>
      <c r="B4" s="384"/>
      <c r="C4" s="384"/>
      <c r="D4" s="384"/>
      <c r="E4" s="384"/>
      <c r="F4" s="384"/>
      <c r="G4" s="384"/>
      <c r="H4" s="384"/>
      <c r="I4" s="384"/>
    </row>
    <row r="5" spans="1:9" ht="24">
      <c r="A5" s="413" t="s">
        <v>697</v>
      </c>
      <c r="B5" s="409" t="s">
        <v>698</v>
      </c>
      <c r="C5" s="410" t="s">
        <v>699</v>
      </c>
      <c r="D5" s="410"/>
      <c r="E5" s="410" t="s">
        <v>675</v>
      </c>
      <c r="F5" s="414" t="s">
        <v>673</v>
      </c>
      <c r="G5" s="415" t="s">
        <v>1070</v>
      </c>
      <c r="H5" s="416" t="s">
        <v>700</v>
      </c>
      <c r="I5" s="419" t="s">
        <v>274</v>
      </c>
    </row>
    <row r="6" spans="1:9" ht="24">
      <c r="A6" s="413"/>
      <c r="B6" s="409"/>
      <c r="C6" s="35" t="s">
        <v>701</v>
      </c>
      <c r="D6" s="35" t="s">
        <v>702</v>
      </c>
      <c r="E6" s="410"/>
      <c r="F6" s="414"/>
      <c r="G6" s="414"/>
      <c r="H6" s="410"/>
      <c r="I6" s="419"/>
    </row>
    <row r="7" spans="1:9" ht="24">
      <c r="A7" s="256"/>
      <c r="B7" s="257" t="s">
        <v>24</v>
      </c>
      <c r="C7" s="37"/>
      <c r="D7" s="37"/>
      <c r="E7" s="37"/>
      <c r="F7" s="250"/>
      <c r="G7" s="250"/>
      <c r="H7" s="37"/>
      <c r="I7" s="258"/>
    </row>
    <row r="8" spans="1:9" ht="24">
      <c r="A8" s="274">
        <v>40843</v>
      </c>
      <c r="B8" s="36" t="s">
        <v>906</v>
      </c>
      <c r="C8" s="37">
        <v>231840</v>
      </c>
      <c r="D8" s="37"/>
      <c r="E8" s="37">
        <v>231840</v>
      </c>
      <c r="F8" s="250">
        <v>231840</v>
      </c>
      <c r="G8" s="250"/>
      <c r="H8" s="37"/>
      <c r="I8" s="258"/>
    </row>
    <row r="9" spans="1:9" ht="24">
      <c r="A9" s="274"/>
      <c r="B9" s="36" t="s">
        <v>906</v>
      </c>
      <c r="C9" s="37">
        <v>11270</v>
      </c>
      <c r="D9" s="37"/>
      <c r="E9" s="37">
        <v>11270</v>
      </c>
      <c r="F9" s="250">
        <v>11270</v>
      </c>
      <c r="G9" s="250"/>
      <c r="H9" s="37"/>
      <c r="I9" s="258"/>
    </row>
    <row r="10" spans="1:9" ht="24">
      <c r="A10" s="274">
        <v>41094</v>
      </c>
      <c r="B10" s="36" t="s">
        <v>909</v>
      </c>
      <c r="C10" s="37">
        <v>88395</v>
      </c>
      <c r="D10" s="37"/>
      <c r="E10" s="37">
        <v>88395</v>
      </c>
      <c r="F10" s="250">
        <v>88395</v>
      </c>
      <c r="G10" s="250"/>
      <c r="H10" s="37"/>
      <c r="I10" s="258"/>
    </row>
    <row r="11" spans="1:9" ht="24">
      <c r="A11" s="274">
        <v>41146</v>
      </c>
      <c r="B11" s="36" t="s">
        <v>907</v>
      </c>
      <c r="C11" s="37">
        <v>213734</v>
      </c>
      <c r="D11" s="37"/>
      <c r="E11" s="37">
        <v>213734</v>
      </c>
      <c r="F11" s="250">
        <v>213734</v>
      </c>
      <c r="G11" s="250"/>
      <c r="H11" s="37"/>
      <c r="I11" s="258"/>
    </row>
    <row r="12" spans="1:9" ht="24">
      <c r="A12" s="274">
        <v>41177</v>
      </c>
      <c r="B12" s="36" t="s">
        <v>908</v>
      </c>
      <c r="C12" s="37">
        <v>209060</v>
      </c>
      <c r="D12" s="37"/>
      <c r="E12" s="37">
        <v>209060</v>
      </c>
      <c r="F12" s="250">
        <v>209060</v>
      </c>
      <c r="G12" s="250"/>
      <c r="H12" s="37"/>
      <c r="I12" s="258"/>
    </row>
    <row r="13" spans="1:9" ht="24">
      <c r="A13" s="274">
        <v>41177</v>
      </c>
      <c r="B13" s="36" t="s">
        <v>906</v>
      </c>
      <c r="C13" s="37">
        <v>231840</v>
      </c>
      <c r="D13" s="37"/>
      <c r="E13" s="37">
        <v>231840</v>
      </c>
      <c r="F13" s="250">
        <v>231840</v>
      </c>
      <c r="G13" s="250"/>
      <c r="H13" s="37"/>
      <c r="I13" s="258"/>
    </row>
    <row r="14" spans="1:9" ht="24">
      <c r="A14" s="256"/>
      <c r="B14" s="257" t="s">
        <v>681</v>
      </c>
      <c r="C14" s="37"/>
      <c r="D14" s="37"/>
      <c r="E14" s="37"/>
      <c r="F14" s="250"/>
      <c r="G14" s="250"/>
      <c r="H14" s="37"/>
      <c r="I14" s="258"/>
    </row>
    <row r="15" spans="1:9" s="131" customFormat="1" ht="40.5" customHeight="1">
      <c r="A15" s="261">
        <v>40906</v>
      </c>
      <c r="B15" s="262" t="s">
        <v>911</v>
      </c>
      <c r="C15" s="263">
        <v>242000</v>
      </c>
      <c r="D15" s="263"/>
      <c r="E15" s="263">
        <v>228720</v>
      </c>
      <c r="F15" s="263">
        <f>240000-11280</f>
        <v>228720</v>
      </c>
      <c r="G15" s="263"/>
      <c r="H15" s="263"/>
      <c r="I15" s="264" t="s">
        <v>916</v>
      </c>
    </row>
    <row r="16" spans="1:9" s="131" customFormat="1" ht="24">
      <c r="A16" s="265"/>
      <c r="B16" s="266" t="s">
        <v>912</v>
      </c>
      <c r="C16" s="267"/>
      <c r="D16" s="267"/>
      <c r="E16" s="267"/>
      <c r="F16" s="267"/>
      <c r="G16" s="267"/>
      <c r="H16" s="267"/>
      <c r="I16" s="264" t="s">
        <v>945</v>
      </c>
    </row>
    <row r="17" spans="1:9" s="131" customFormat="1" ht="24">
      <c r="A17" s="265"/>
      <c r="B17" s="266" t="s">
        <v>913</v>
      </c>
      <c r="C17" s="267"/>
      <c r="D17" s="267"/>
      <c r="E17" s="267"/>
      <c r="F17" s="267"/>
      <c r="G17" s="267"/>
      <c r="H17" s="267"/>
      <c r="I17" s="264" t="s">
        <v>944</v>
      </c>
    </row>
    <row r="18" spans="1:9" s="131" customFormat="1" ht="24">
      <c r="A18" s="265"/>
      <c r="B18" s="266" t="s">
        <v>914</v>
      </c>
      <c r="C18" s="267"/>
      <c r="D18" s="267"/>
      <c r="E18" s="267"/>
      <c r="F18" s="267"/>
      <c r="G18" s="267"/>
      <c r="H18" s="267"/>
      <c r="I18" s="264"/>
    </row>
    <row r="19" spans="1:9" s="131" customFormat="1" ht="24">
      <c r="A19" s="268"/>
      <c r="B19" s="269" t="s">
        <v>915</v>
      </c>
      <c r="C19" s="270"/>
      <c r="D19" s="270"/>
      <c r="E19" s="270"/>
      <c r="F19" s="270"/>
      <c r="G19" s="270"/>
      <c r="H19" s="270"/>
      <c r="I19" s="271"/>
    </row>
    <row r="20" spans="1:9" s="131" customFormat="1" ht="48">
      <c r="A20" s="265">
        <v>40906</v>
      </c>
      <c r="B20" s="262" t="s">
        <v>917</v>
      </c>
      <c r="C20" s="267">
        <v>322000</v>
      </c>
      <c r="D20" s="267"/>
      <c r="E20" s="267">
        <v>321000</v>
      </c>
      <c r="F20" s="267">
        <v>321000</v>
      </c>
      <c r="G20" s="267"/>
      <c r="H20" s="267"/>
      <c r="I20" s="264" t="s">
        <v>916</v>
      </c>
    </row>
    <row r="21" spans="1:9" s="131" customFormat="1" ht="24">
      <c r="A21" s="265"/>
      <c r="B21" s="266" t="s">
        <v>918</v>
      </c>
      <c r="C21" s="267"/>
      <c r="D21" s="267"/>
      <c r="E21" s="267"/>
      <c r="F21" s="267"/>
      <c r="G21" s="267"/>
      <c r="H21" s="267"/>
      <c r="I21" s="264" t="s">
        <v>945</v>
      </c>
    </row>
    <row r="22" spans="1:9" s="131" customFormat="1" ht="24">
      <c r="A22" s="265"/>
      <c r="B22" s="266" t="s">
        <v>919</v>
      </c>
      <c r="C22" s="267"/>
      <c r="D22" s="267"/>
      <c r="E22" s="267"/>
      <c r="F22" s="267"/>
      <c r="G22" s="267"/>
      <c r="H22" s="267"/>
      <c r="I22" s="264" t="s">
        <v>944</v>
      </c>
    </row>
    <row r="23" spans="1:9" s="131" customFormat="1" ht="24">
      <c r="A23" s="268"/>
      <c r="B23" s="269" t="s">
        <v>920</v>
      </c>
      <c r="C23" s="270"/>
      <c r="D23" s="270"/>
      <c r="E23" s="270"/>
      <c r="F23" s="270"/>
      <c r="G23" s="270"/>
      <c r="H23" s="270"/>
      <c r="I23" s="271"/>
    </row>
    <row r="24" spans="1:9" s="131" customFormat="1" ht="48">
      <c r="A24" s="265">
        <v>41138</v>
      </c>
      <c r="B24" s="262" t="s">
        <v>930</v>
      </c>
      <c r="C24" s="267">
        <v>345000</v>
      </c>
      <c r="D24" s="267"/>
      <c r="E24" s="267">
        <v>203000</v>
      </c>
      <c r="F24" s="267"/>
      <c r="G24" s="267">
        <v>203000</v>
      </c>
      <c r="H24" s="267"/>
      <c r="I24" s="264" t="s">
        <v>916</v>
      </c>
    </row>
    <row r="25" spans="1:9" s="131" customFormat="1" ht="24">
      <c r="A25" s="265"/>
      <c r="B25" s="266" t="s">
        <v>921</v>
      </c>
      <c r="C25" s="267"/>
      <c r="D25" s="267"/>
      <c r="E25" s="267"/>
      <c r="F25" s="267"/>
      <c r="G25" s="267"/>
      <c r="H25" s="267"/>
      <c r="I25" s="264" t="s">
        <v>943</v>
      </c>
    </row>
    <row r="26" spans="1:9" s="131" customFormat="1" ht="24">
      <c r="A26" s="265"/>
      <c r="B26" s="266" t="s">
        <v>926</v>
      </c>
      <c r="C26" s="267"/>
      <c r="D26" s="267"/>
      <c r="E26" s="267"/>
      <c r="F26" s="267"/>
      <c r="G26" s="267"/>
      <c r="H26" s="267"/>
      <c r="I26" s="264" t="s">
        <v>942</v>
      </c>
    </row>
    <row r="27" spans="1:9" s="131" customFormat="1" ht="24">
      <c r="A27" s="268"/>
      <c r="B27" s="269" t="s">
        <v>922</v>
      </c>
      <c r="C27" s="270"/>
      <c r="D27" s="270"/>
      <c r="E27" s="270"/>
      <c r="F27" s="270"/>
      <c r="G27" s="270"/>
      <c r="H27" s="270"/>
      <c r="I27" s="271"/>
    </row>
    <row r="28" spans="1:9" s="131" customFormat="1" ht="48">
      <c r="A28" s="265">
        <v>41138</v>
      </c>
      <c r="B28" s="262" t="s">
        <v>931</v>
      </c>
      <c r="C28" s="267">
        <v>392000</v>
      </c>
      <c r="D28" s="267"/>
      <c r="E28" s="267">
        <v>224700</v>
      </c>
      <c r="F28" s="267"/>
      <c r="G28" s="267">
        <v>224700</v>
      </c>
      <c r="H28" s="267"/>
      <c r="I28" s="264" t="s">
        <v>916</v>
      </c>
    </row>
    <row r="29" spans="1:9" s="131" customFormat="1" ht="24">
      <c r="A29" s="265"/>
      <c r="B29" s="266" t="s">
        <v>923</v>
      </c>
      <c r="C29" s="267"/>
      <c r="D29" s="267"/>
      <c r="E29" s="267"/>
      <c r="F29" s="267"/>
      <c r="G29" s="267"/>
      <c r="H29" s="267"/>
      <c r="I29" s="264" t="s">
        <v>943</v>
      </c>
    </row>
    <row r="30" spans="1:9" s="131" customFormat="1" ht="24">
      <c r="A30" s="265"/>
      <c r="B30" s="266" t="s">
        <v>927</v>
      </c>
      <c r="C30" s="267"/>
      <c r="D30" s="267"/>
      <c r="E30" s="267"/>
      <c r="F30" s="267"/>
      <c r="G30" s="267"/>
      <c r="H30" s="267"/>
      <c r="I30" s="264" t="s">
        <v>942</v>
      </c>
    </row>
    <row r="31" spans="1:9" s="131" customFormat="1" ht="24">
      <c r="A31" s="268"/>
      <c r="B31" s="269" t="s">
        <v>922</v>
      </c>
      <c r="C31" s="270"/>
      <c r="D31" s="270"/>
      <c r="E31" s="270"/>
      <c r="F31" s="270"/>
      <c r="G31" s="270"/>
      <c r="H31" s="270"/>
      <c r="I31" s="271"/>
    </row>
    <row r="32" spans="1:9" s="131" customFormat="1" ht="48">
      <c r="A32" s="265">
        <v>41138</v>
      </c>
      <c r="B32" s="262" t="s">
        <v>932</v>
      </c>
      <c r="C32" s="267">
        <v>345000</v>
      </c>
      <c r="D32" s="267"/>
      <c r="E32" s="267">
        <v>203300</v>
      </c>
      <c r="F32" s="267"/>
      <c r="G32" s="267">
        <v>203300</v>
      </c>
      <c r="H32" s="267"/>
      <c r="I32" s="264" t="s">
        <v>916</v>
      </c>
    </row>
    <row r="33" spans="1:9" s="131" customFormat="1" ht="24">
      <c r="A33" s="265"/>
      <c r="B33" s="266" t="s">
        <v>921</v>
      </c>
      <c r="C33" s="267"/>
      <c r="D33" s="267"/>
      <c r="E33" s="267"/>
      <c r="F33" s="267"/>
      <c r="G33" s="267"/>
      <c r="H33" s="267"/>
      <c r="I33" s="264" t="s">
        <v>943</v>
      </c>
    </row>
    <row r="34" spans="1:9" s="131" customFormat="1" ht="24">
      <c r="A34" s="265"/>
      <c r="B34" s="266" t="s">
        <v>926</v>
      </c>
      <c r="C34" s="267"/>
      <c r="D34" s="267"/>
      <c r="E34" s="267"/>
      <c r="F34" s="267"/>
      <c r="G34" s="267"/>
      <c r="H34" s="267"/>
      <c r="I34" s="264" t="s">
        <v>942</v>
      </c>
    </row>
    <row r="35" spans="1:9" s="131" customFormat="1" ht="24">
      <c r="A35" s="268"/>
      <c r="B35" s="269" t="s">
        <v>922</v>
      </c>
      <c r="C35" s="270"/>
      <c r="D35" s="270"/>
      <c r="E35" s="270"/>
      <c r="F35" s="270"/>
      <c r="G35" s="270"/>
      <c r="H35" s="270"/>
      <c r="I35" s="271"/>
    </row>
    <row r="36" spans="1:9" s="131" customFormat="1" ht="48">
      <c r="A36" s="265">
        <v>41138</v>
      </c>
      <c r="B36" s="262" t="s">
        <v>933</v>
      </c>
      <c r="C36" s="267">
        <v>296000</v>
      </c>
      <c r="D36" s="267"/>
      <c r="E36" s="267">
        <v>171200</v>
      </c>
      <c r="F36" s="267"/>
      <c r="G36" s="267">
        <v>171200</v>
      </c>
      <c r="H36" s="267"/>
      <c r="I36" s="264" t="s">
        <v>916</v>
      </c>
    </row>
    <row r="37" spans="1:9" s="131" customFormat="1" ht="24">
      <c r="A37" s="265"/>
      <c r="B37" s="266" t="s">
        <v>924</v>
      </c>
      <c r="C37" s="267"/>
      <c r="D37" s="267"/>
      <c r="E37" s="267"/>
      <c r="F37" s="267"/>
      <c r="G37" s="267"/>
      <c r="H37" s="267"/>
      <c r="I37" s="264" t="s">
        <v>943</v>
      </c>
    </row>
    <row r="38" spans="1:9" s="131" customFormat="1" ht="24">
      <c r="A38" s="265"/>
      <c r="B38" s="266" t="s">
        <v>925</v>
      </c>
      <c r="C38" s="267"/>
      <c r="D38" s="267"/>
      <c r="E38" s="267"/>
      <c r="F38" s="267"/>
      <c r="G38" s="267"/>
      <c r="H38" s="267"/>
      <c r="I38" s="264" t="s">
        <v>942</v>
      </c>
    </row>
    <row r="39" spans="1:9" s="131" customFormat="1" ht="24">
      <c r="A39" s="268"/>
      <c r="B39" s="269" t="s">
        <v>922</v>
      </c>
      <c r="C39" s="270"/>
      <c r="D39" s="270"/>
      <c r="E39" s="270"/>
      <c r="F39" s="270"/>
      <c r="G39" s="270"/>
      <c r="H39" s="270"/>
      <c r="I39" s="271"/>
    </row>
    <row r="40" spans="1:9" s="131" customFormat="1" ht="48">
      <c r="A40" s="265">
        <v>41138</v>
      </c>
      <c r="B40" s="262" t="s">
        <v>933</v>
      </c>
      <c r="C40" s="267">
        <v>98000</v>
      </c>
      <c r="D40" s="267"/>
      <c r="E40" s="267">
        <v>59920</v>
      </c>
      <c r="F40" s="267"/>
      <c r="G40" s="267">
        <v>59920</v>
      </c>
      <c r="H40" s="267"/>
      <c r="I40" s="264" t="s">
        <v>916</v>
      </c>
    </row>
    <row r="41" spans="1:9" s="131" customFormat="1" ht="24">
      <c r="A41" s="265"/>
      <c r="B41" s="266" t="s">
        <v>928</v>
      </c>
      <c r="C41" s="267"/>
      <c r="D41" s="267"/>
      <c r="E41" s="267"/>
      <c r="F41" s="267"/>
      <c r="G41" s="267"/>
      <c r="H41" s="267"/>
      <c r="I41" s="264" t="s">
        <v>943</v>
      </c>
    </row>
    <row r="42" spans="1:9" s="131" customFormat="1" ht="24">
      <c r="A42" s="265"/>
      <c r="B42" s="266" t="s">
        <v>929</v>
      </c>
      <c r="C42" s="267"/>
      <c r="D42" s="267"/>
      <c r="E42" s="267"/>
      <c r="F42" s="267"/>
      <c r="G42" s="267"/>
      <c r="H42" s="267"/>
      <c r="I42" s="264" t="s">
        <v>942</v>
      </c>
    </row>
    <row r="43" spans="1:9" s="131" customFormat="1" ht="24">
      <c r="A43" s="268"/>
      <c r="B43" s="269" t="s">
        <v>922</v>
      </c>
      <c r="C43" s="270"/>
      <c r="D43" s="270"/>
      <c r="E43" s="270"/>
      <c r="F43" s="270"/>
      <c r="G43" s="270"/>
      <c r="H43" s="270"/>
      <c r="I43" s="271"/>
    </row>
    <row r="44" spans="1:9" s="131" customFormat="1" ht="48">
      <c r="A44" s="265">
        <v>41138</v>
      </c>
      <c r="B44" s="262" t="s">
        <v>934</v>
      </c>
      <c r="C44" s="267">
        <v>345000</v>
      </c>
      <c r="D44" s="267"/>
      <c r="E44" s="267">
        <v>203300</v>
      </c>
      <c r="F44" s="267"/>
      <c r="G44" s="267">
        <v>203300</v>
      </c>
      <c r="H44" s="267"/>
      <c r="I44" s="264" t="s">
        <v>916</v>
      </c>
    </row>
    <row r="45" spans="1:9" s="131" customFormat="1" ht="24">
      <c r="A45" s="265"/>
      <c r="B45" s="266" t="s">
        <v>921</v>
      </c>
      <c r="C45" s="267"/>
      <c r="D45" s="267"/>
      <c r="E45" s="267"/>
      <c r="F45" s="267"/>
      <c r="G45" s="267"/>
      <c r="H45" s="267"/>
      <c r="I45" s="264" t="s">
        <v>943</v>
      </c>
    </row>
    <row r="46" spans="1:9" s="131" customFormat="1" ht="24">
      <c r="A46" s="265"/>
      <c r="B46" s="266" t="s">
        <v>926</v>
      </c>
      <c r="C46" s="267"/>
      <c r="D46" s="267"/>
      <c r="E46" s="267"/>
      <c r="F46" s="267"/>
      <c r="G46" s="267"/>
      <c r="H46" s="267"/>
      <c r="I46" s="264" t="s">
        <v>942</v>
      </c>
    </row>
    <row r="47" spans="1:9" s="131" customFormat="1" ht="24">
      <c r="A47" s="268"/>
      <c r="B47" s="269" t="s">
        <v>922</v>
      </c>
      <c r="C47" s="270"/>
      <c r="D47" s="270"/>
      <c r="E47" s="270"/>
      <c r="F47" s="270"/>
      <c r="G47" s="270"/>
      <c r="H47" s="270"/>
      <c r="I47" s="271"/>
    </row>
    <row r="48" spans="1:9" s="131" customFormat="1" ht="75.75" customHeight="1">
      <c r="A48" s="293" t="s">
        <v>971</v>
      </c>
      <c r="B48" s="294" t="s">
        <v>972</v>
      </c>
      <c r="C48" s="295">
        <v>1950000</v>
      </c>
      <c r="D48" s="295"/>
      <c r="E48" s="295">
        <v>1718000</v>
      </c>
      <c r="F48" s="295">
        <v>1718000</v>
      </c>
      <c r="G48" s="295">
        <f>+E48-F48</f>
        <v>0</v>
      </c>
      <c r="H48" s="295"/>
      <c r="I48" s="363" t="s">
        <v>973</v>
      </c>
    </row>
    <row r="49" spans="1:9" ht="24.75" thickBot="1">
      <c r="A49" s="417" t="s">
        <v>247</v>
      </c>
      <c r="B49" s="418"/>
      <c r="C49" s="141">
        <f aca="true" t="shared" si="0" ref="C49:H49">SUM(C7:C47)</f>
        <v>3371139</v>
      </c>
      <c r="D49" s="362">
        <f t="shared" si="0"/>
        <v>0</v>
      </c>
      <c r="E49" s="141">
        <f t="shared" si="0"/>
        <v>2601279</v>
      </c>
      <c r="F49" s="314">
        <f>SUM(F8:F48)</f>
        <v>3253859</v>
      </c>
      <c r="G49" s="314">
        <f t="shared" si="0"/>
        <v>1065420</v>
      </c>
      <c r="H49" s="141">
        <f t="shared" si="0"/>
        <v>0</v>
      </c>
      <c r="I49" s="258"/>
    </row>
    <row r="50" ht="24.75" thickTop="1"/>
  </sheetData>
  <sheetProtection/>
  <mergeCells count="12">
    <mergeCell ref="A49:B49"/>
    <mergeCell ref="I5:I6"/>
    <mergeCell ref="A2:I2"/>
    <mergeCell ref="A3:I3"/>
    <mergeCell ref="A4:I4"/>
    <mergeCell ref="A5:A6"/>
    <mergeCell ref="B5:B6"/>
    <mergeCell ref="C5:D5"/>
    <mergeCell ref="E5:E6"/>
    <mergeCell ref="F5:F6"/>
    <mergeCell ref="G5:G6"/>
    <mergeCell ref="H5:H6"/>
  </mergeCells>
  <printOptions/>
  <pageMargins left="0.3937007874015748" right="0.1968503937007874" top="0.5511811023622047" bottom="0.35433070866141736" header="0.31496062992125984" footer="0.31496062992125984"/>
  <pageSetup horizontalDpi="1200" verticalDpi="12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6"/>
  <sheetViews>
    <sheetView zoomScale="90" zoomScaleNormal="90" zoomScalePageLayoutView="0" workbookViewId="0" topLeftCell="A64">
      <selection activeCell="G13" sqref="G13"/>
    </sheetView>
  </sheetViews>
  <sheetFormatPr defaultColWidth="9.00390625" defaultRowHeight="14.25"/>
  <cols>
    <col min="1" max="1" width="5.75390625" style="27" customWidth="1"/>
    <col min="2" max="2" width="14.375" style="1" bestFit="1" customWidth="1"/>
    <col min="3" max="3" width="10.00390625" style="1" customWidth="1"/>
    <col min="4" max="4" width="4.50390625" style="1" bestFit="1" customWidth="1"/>
    <col min="5" max="5" width="16.125" style="144" customWidth="1"/>
    <col min="6" max="6" width="12.75390625" style="25" bestFit="1" customWidth="1"/>
    <col min="7" max="7" width="38.125" style="1" bestFit="1" customWidth="1"/>
    <col min="8" max="8" width="20.625" style="1" bestFit="1" customWidth="1"/>
    <col min="9" max="9" width="10.25390625" style="1" customWidth="1"/>
    <col min="10" max="16384" width="9.00390625" style="1" customWidth="1"/>
  </cols>
  <sheetData>
    <row r="1" spans="1:9" ht="24">
      <c r="A1" s="380" t="s">
        <v>703</v>
      </c>
      <c r="B1" s="380"/>
      <c r="C1" s="380"/>
      <c r="D1" s="380"/>
      <c r="E1" s="380"/>
      <c r="F1" s="380"/>
      <c r="G1" s="380"/>
      <c r="H1" s="380"/>
      <c r="I1" s="380"/>
    </row>
    <row r="3" spans="1:9" ht="24">
      <c r="A3" s="137" t="s">
        <v>704</v>
      </c>
      <c r="B3" s="137" t="s">
        <v>705</v>
      </c>
      <c r="C3" s="420" t="s">
        <v>706</v>
      </c>
      <c r="D3" s="420"/>
      <c r="E3" s="420"/>
      <c r="F3" s="138" t="s">
        <v>276</v>
      </c>
      <c r="G3" s="137" t="s">
        <v>11</v>
      </c>
      <c r="H3" s="137" t="s">
        <v>707</v>
      </c>
      <c r="I3" s="137" t="s">
        <v>274</v>
      </c>
    </row>
    <row r="4" spans="1:9" ht="24">
      <c r="A4" s="137">
        <v>1</v>
      </c>
      <c r="B4" s="139" t="s">
        <v>708</v>
      </c>
      <c r="C4" s="36" t="s">
        <v>709</v>
      </c>
      <c r="D4" s="36">
        <v>3</v>
      </c>
      <c r="E4" s="140">
        <v>40833</v>
      </c>
      <c r="F4" s="37">
        <v>1500</v>
      </c>
      <c r="G4" s="36" t="s">
        <v>710</v>
      </c>
      <c r="H4" s="36" t="s">
        <v>711</v>
      </c>
      <c r="I4" s="36"/>
    </row>
    <row r="5" spans="1:9" ht="24">
      <c r="A5" s="137"/>
      <c r="B5" s="36"/>
      <c r="C5" s="36" t="s">
        <v>709</v>
      </c>
      <c r="D5" s="36">
        <v>4</v>
      </c>
      <c r="E5" s="140">
        <v>40833</v>
      </c>
      <c r="F5" s="37">
        <v>1500</v>
      </c>
      <c r="G5" s="36" t="s">
        <v>710</v>
      </c>
      <c r="H5" s="36" t="s">
        <v>712</v>
      </c>
      <c r="I5" s="36"/>
    </row>
    <row r="6" spans="1:9" ht="24">
      <c r="A6" s="137"/>
      <c r="B6" s="36"/>
      <c r="C6" s="36" t="s">
        <v>709</v>
      </c>
      <c r="D6" s="36">
        <v>5</v>
      </c>
      <c r="E6" s="140">
        <v>40833</v>
      </c>
      <c r="F6" s="37">
        <v>1500</v>
      </c>
      <c r="G6" s="36" t="s">
        <v>710</v>
      </c>
      <c r="H6" s="36" t="s">
        <v>713</v>
      </c>
      <c r="I6" s="36"/>
    </row>
    <row r="7" spans="1:9" ht="24">
      <c r="A7" s="137"/>
      <c r="B7" s="36"/>
      <c r="C7" s="36" t="s">
        <v>709</v>
      </c>
      <c r="D7" s="36">
        <v>6</v>
      </c>
      <c r="E7" s="140">
        <v>40833</v>
      </c>
      <c r="F7" s="37">
        <v>1500</v>
      </c>
      <c r="G7" s="36" t="s">
        <v>710</v>
      </c>
      <c r="H7" s="36" t="s">
        <v>714</v>
      </c>
      <c r="I7" s="36"/>
    </row>
    <row r="8" spans="1:9" ht="24">
      <c r="A8" s="137"/>
      <c r="B8" s="36"/>
      <c r="C8" s="36" t="s">
        <v>709</v>
      </c>
      <c r="D8" s="36">
        <v>7</v>
      </c>
      <c r="E8" s="140">
        <v>40833</v>
      </c>
      <c r="F8" s="37">
        <v>1500</v>
      </c>
      <c r="G8" s="36" t="s">
        <v>710</v>
      </c>
      <c r="H8" s="36" t="s">
        <v>715</v>
      </c>
      <c r="I8" s="36"/>
    </row>
    <row r="9" spans="1:9" ht="24">
      <c r="A9" s="137"/>
      <c r="B9" s="36"/>
      <c r="C9" s="36" t="s">
        <v>709</v>
      </c>
      <c r="D9" s="36">
        <v>8</v>
      </c>
      <c r="E9" s="140">
        <v>40833</v>
      </c>
      <c r="F9" s="37">
        <v>500</v>
      </c>
      <c r="G9" s="36" t="s">
        <v>716</v>
      </c>
      <c r="H9" s="36" t="s">
        <v>717</v>
      </c>
      <c r="I9" s="36"/>
    </row>
    <row r="10" spans="1:9" ht="24">
      <c r="A10" s="137"/>
      <c r="B10" s="36"/>
      <c r="C10" s="36" t="s">
        <v>709</v>
      </c>
      <c r="D10" s="36">
        <v>9</v>
      </c>
      <c r="E10" s="140">
        <v>40833</v>
      </c>
      <c r="F10" s="37">
        <v>500</v>
      </c>
      <c r="G10" s="36" t="s">
        <v>716</v>
      </c>
      <c r="H10" s="36" t="s">
        <v>718</v>
      </c>
      <c r="I10" s="36"/>
    </row>
    <row r="11" spans="1:9" ht="24">
      <c r="A11" s="137"/>
      <c r="B11" s="36"/>
      <c r="C11" s="36" t="s">
        <v>709</v>
      </c>
      <c r="D11" s="36">
        <v>10</v>
      </c>
      <c r="E11" s="140">
        <v>40833</v>
      </c>
      <c r="F11" s="37">
        <v>500</v>
      </c>
      <c r="G11" s="36" t="s">
        <v>716</v>
      </c>
      <c r="H11" s="36" t="s">
        <v>719</v>
      </c>
      <c r="I11" s="36"/>
    </row>
    <row r="12" spans="1:9" ht="24">
      <c r="A12" s="137"/>
      <c r="B12" s="36"/>
      <c r="C12" s="36" t="s">
        <v>709</v>
      </c>
      <c r="D12" s="36">
        <v>11</v>
      </c>
      <c r="E12" s="140">
        <v>40833</v>
      </c>
      <c r="F12" s="37">
        <v>500</v>
      </c>
      <c r="G12" s="36" t="s">
        <v>716</v>
      </c>
      <c r="H12" s="36" t="s">
        <v>720</v>
      </c>
      <c r="I12" s="36"/>
    </row>
    <row r="13" spans="1:9" ht="24">
      <c r="A13" s="137"/>
      <c r="B13" s="36"/>
      <c r="C13" s="36" t="s">
        <v>709</v>
      </c>
      <c r="D13" s="36">
        <v>12</v>
      </c>
      <c r="E13" s="140">
        <v>40833</v>
      </c>
      <c r="F13" s="37">
        <v>500</v>
      </c>
      <c r="G13" s="36" t="s">
        <v>716</v>
      </c>
      <c r="H13" s="36" t="s">
        <v>721</v>
      </c>
      <c r="I13" s="36"/>
    </row>
    <row r="14" spans="1:9" ht="24">
      <c r="A14" s="137"/>
      <c r="B14" s="36"/>
      <c r="C14" s="36" t="s">
        <v>709</v>
      </c>
      <c r="D14" s="36">
        <v>13</v>
      </c>
      <c r="E14" s="140">
        <v>40833</v>
      </c>
      <c r="F14" s="37">
        <v>500</v>
      </c>
      <c r="G14" s="36" t="s">
        <v>716</v>
      </c>
      <c r="H14" s="36" t="s">
        <v>722</v>
      </c>
      <c r="I14" s="36"/>
    </row>
    <row r="15" spans="1:9" ht="24">
      <c r="A15" s="137"/>
      <c r="B15" s="36"/>
      <c r="C15" s="36" t="s">
        <v>709</v>
      </c>
      <c r="D15" s="36">
        <v>14</v>
      </c>
      <c r="E15" s="140">
        <v>40833</v>
      </c>
      <c r="F15" s="37">
        <v>500</v>
      </c>
      <c r="G15" s="36" t="s">
        <v>716</v>
      </c>
      <c r="H15" s="36" t="s">
        <v>723</v>
      </c>
      <c r="I15" s="36"/>
    </row>
    <row r="16" spans="1:9" ht="24">
      <c r="A16" s="137"/>
      <c r="B16" s="36"/>
      <c r="C16" s="36" t="s">
        <v>709</v>
      </c>
      <c r="D16" s="36">
        <v>15</v>
      </c>
      <c r="E16" s="140">
        <v>40833</v>
      </c>
      <c r="F16" s="37">
        <v>500</v>
      </c>
      <c r="G16" s="36" t="s">
        <v>716</v>
      </c>
      <c r="H16" s="36" t="s">
        <v>724</v>
      </c>
      <c r="I16" s="36"/>
    </row>
    <row r="17" spans="1:9" ht="24">
      <c r="A17" s="137"/>
      <c r="B17" s="36"/>
      <c r="C17" s="36" t="s">
        <v>709</v>
      </c>
      <c r="D17" s="36">
        <v>16</v>
      </c>
      <c r="E17" s="140">
        <v>40833</v>
      </c>
      <c r="F17" s="37">
        <v>500</v>
      </c>
      <c r="G17" s="36" t="s">
        <v>716</v>
      </c>
      <c r="H17" s="36" t="s">
        <v>725</v>
      </c>
      <c r="I17" s="36"/>
    </row>
    <row r="18" spans="1:9" ht="24">
      <c r="A18" s="137"/>
      <c r="B18" s="36"/>
      <c r="C18" s="36" t="s">
        <v>709</v>
      </c>
      <c r="D18" s="36">
        <v>17</v>
      </c>
      <c r="E18" s="140">
        <v>40833</v>
      </c>
      <c r="F18" s="37">
        <v>500</v>
      </c>
      <c r="G18" s="36" t="s">
        <v>716</v>
      </c>
      <c r="H18" s="36" t="s">
        <v>726</v>
      </c>
      <c r="I18" s="36"/>
    </row>
    <row r="19" spans="1:9" ht="24">
      <c r="A19" s="137"/>
      <c r="B19" s="36"/>
      <c r="C19" s="36" t="s">
        <v>709</v>
      </c>
      <c r="D19" s="36">
        <v>18</v>
      </c>
      <c r="E19" s="140">
        <v>40833</v>
      </c>
      <c r="F19" s="37">
        <v>500</v>
      </c>
      <c r="G19" s="36" t="s">
        <v>716</v>
      </c>
      <c r="H19" s="36" t="s">
        <v>727</v>
      </c>
      <c r="I19" s="36"/>
    </row>
    <row r="20" spans="1:9" ht="24">
      <c r="A20" s="137"/>
      <c r="B20" s="36"/>
      <c r="C20" s="36" t="s">
        <v>709</v>
      </c>
      <c r="D20" s="36">
        <v>19</v>
      </c>
      <c r="E20" s="140">
        <v>40833</v>
      </c>
      <c r="F20" s="37">
        <v>500</v>
      </c>
      <c r="G20" s="36" t="s">
        <v>716</v>
      </c>
      <c r="H20" s="36" t="s">
        <v>728</v>
      </c>
      <c r="I20" s="36"/>
    </row>
    <row r="21" spans="1:9" ht="24.75" thickBot="1">
      <c r="A21" s="137"/>
      <c r="B21" s="36"/>
      <c r="C21" s="36"/>
      <c r="D21" s="36"/>
      <c r="E21" s="140"/>
      <c r="F21" s="141">
        <f>SUM(F4:F20)</f>
        <v>13500</v>
      </c>
      <c r="G21" s="36"/>
      <c r="H21" s="36"/>
      <c r="I21" s="36"/>
    </row>
    <row r="22" spans="1:9" ht="24.75" thickTop="1">
      <c r="A22" s="137">
        <v>2</v>
      </c>
      <c r="B22" s="139" t="s">
        <v>729</v>
      </c>
      <c r="C22" s="36" t="s">
        <v>709</v>
      </c>
      <c r="D22" s="36">
        <v>33</v>
      </c>
      <c r="E22" s="140">
        <v>40857</v>
      </c>
      <c r="F22" s="142">
        <v>500</v>
      </c>
      <c r="G22" s="36" t="s">
        <v>716</v>
      </c>
      <c r="H22" s="36" t="s">
        <v>718</v>
      </c>
      <c r="I22" s="36"/>
    </row>
    <row r="23" spans="1:9" ht="24">
      <c r="A23" s="137"/>
      <c r="B23" s="36"/>
      <c r="C23" s="36" t="s">
        <v>709</v>
      </c>
      <c r="D23" s="36">
        <v>34</v>
      </c>
      <c r="E23" s="140">
        <v>40857</v>
      </c>
      <c r="F23" s="37">
        <v>500</v>
      </c>
      <c r="G23" s="36" t="s">
        <v>716</v>
      </c>
      <c r="H23" s="36" t="s">
        <v>717</v>
      </c>
      <c r="I23" s="36"/>
    </row>
    <row r="24" spans="1:9" ht="24">
      <c r="A24" s="137"/>
      <c r="B24" s="36"/>
      <c r="C24" s="36" t="s">
        <v>709</v>
      </c>
      <c r="D24" s="36">
        <v>35</v>
      </c>
      <c r="E24" s="140">
        <v>40857</v>
      </c>
      <c r="F24" s="37">
        <v>500</v>
      </c>
      <c r="G24" s="36" t="s">
        <v>716</v>
      </c>
      <c r="H24" s="36" t="s">
        <v>728</v>
      </c>
      <c r="I24" s="36"/>
    </row>
    <row r="25" spans="1:9" ht="24">
      <c r="A25" s="137"/>
      <c r="B25" s="36"/>
      <c r="C25" s="36" t="s">
        <v>709</v>
      </c>
      <c r="D25" s="36">
        <v>36</v>
      </c>
      <c r="E25" s="140">
        <v>40857</v>
      </c>
      <c r="F25" s="37">
        <v>500</v>
      </c>
      <c r="G25" s="36" t="s">
        <v>716</v>
      </c>
      <c r="H25" s="36" t="s">
        <v>719</v>
      </c>
      <c r="I25" s="36"/>
    </row>
    <row r="26" spans="1:9" ht="24">
      <c r="A26" s="137"/>
      <c r="B26" s="36"/>
      <c r="C26" s="36" t="s">
        <v>709</v>
      </c>
      <c r="D26" s="36">
        <v>37</v>
      </c>
      <c r="E26" s="140">
        <v>40857</v>
      </c>
      <c r="F26" s="37">
        <v>500</v>
      </c>
      <c r="G26" s="36" t="s">
        <v>716</v>
      </c>
      <c r="H26" s="36" t="s">
        <v>730</v>
      </c>
      <c r="I26" s="36"/>
    </row>
    <row r="27" spans="1:9" ht="24">
      <c r="A27" s="137"/>
      <c r="B27" s="36"/>
      <c r="C27" s="36" t="s">
        <v>709</v>
      </c>
      <c r="D27" s="36">
        <v>38</v>
      </c>
      <c r="E27" s="140">
        <v>40857</v>
      </c>
      <c r="F27" s="37">
        <v>500</v>
      </c>
      <c r="G27" s="36" t="s">
        <v>716</v>
      </c>
      <c r="H27" s="36" t="s">
        <v>721</v>
      </c>
      <c r="I27" s="36"/>
    </row>
    <row r="28" spans="1:9" ht="24">
      <c r="A28" s="137"/>
      <c r="B28" s="36"/>
      <c r="C28" s="36" t="s">
        <v>709</v>
      </c>
      <c r="D28" s="36">
        <v>39</v>
      </c>
      <c r="E28" s="140">
        <v>40857</v>
      </c>
      <c r="F28" s="37">
        <v>500</v>
      </c>
      <c r="G28" s="36" t="s">
        <v>716</v>
      </c>
      <c r="H28" s="36" t="s">
        <v>722</v>
      </c>
      <c r="I28" s="36"/>
    </row>
    <row r="29" spans="1:9" ht="24">
      <c r="A29" s="137"/>
      <c r="B29" s="36"/>
      <c r="C29" s="36" t="s">
        <v>709</v>
      </c>
      <c r="D29" s="36">
        <v>40</v>
      </c>
      <c r="E29" s="140">
        <v>40857</v>
      </c>
      <c r="F29" s="37">
        <v>500</v>
      </c>
      <c r="G29" s="36" t="s">
        <v>716</v>
      </c>
      <c r="H29" s="36" t="s">
        <v>731</v>
      </c>
      <c r="I29" s="36"/>
    </row>
    <row r="30" spans="1:9" ht="24">
      <c r="A30" s="137"/>
      <c r="B30" s="36"/>
      <c r="C30" s="36" t="s">
        <v>709</v>
      </c>
      <c r="D30" s="36">
        <v>41</v>
      </c>
      <c r="E30" s="140">
        <v>40857</v>
      </c>
      <c r="F30" s="37">
        <v>500</v>
      </c>
      <c r="G30" s="36" t="s">
        <v>716</v>
      </c>
      <c r="H30" s="36" t="s">
        <v>724</v>
      </c>
      <c r="I30" s="36"/>
    </row>
    <row r="31" spans="1:9" ht="24">
      <c r="A31" s="137"/>
      <c r="B31" s="36"/>
      <c r="C31" s="36" t="s">
        <v>709</v>
      </c>
      <c r="D31" s="36">
        <v>42</v>
      </c>
      <c r="E31" s="140">
        <v>40857</v>
      </c>
      <c r="F31" s="37">
        <v>500</v>
      </c>
      <c r="G31" s="36" t="s">
        <v>716</v>
      </c>
      <c r="H31" s="36" t="s">
        <v>725</v>
      </c>
      <c r="I31" s="36"/>
    </row>
    <row r="32" spans="1:9" ht="24">
      <c r="A32" s="137"/>
      <c r="B32" s="36"/>
      <c r="C32" s="36" t="s">
        <v>709</v>
      </c>
      <c r="D32" s="36">
        <v>43</v>
      </c>
      <c r="E32" s="140">
        <v>40857</v>
      </c>
      <c r="F32" s="37">
        <v>500</v>
      </c>
      <c r="G32" s="36" t="s">
        <v>716</v>
      </c>
      <c r="H32" s="36" t="s">
        <v>726</v>
      </c>
      <c r="I32" s="36"/>
    </row>
    <row r="33" spans="1:9" ht="24">
      <c r="A33" s="137"/>
      <c r="B33" s="36"/>
      <c r="C33" s="36" t="s">
        <v>709</v>
      </c>
      <c r="D33" s="36">
        <v>44</v>
      </c>
      <c r="E33" s="140">
        <v>40857</v>
      </c>
      <c r="F33" s="37">
        <v>500</v>
      </c>
      <c r="G33" s="36" t="s">
        <v>716</v>
      </c>
      <c r="H33" s="36" t="s">
        <v>727</v>
      </c>
      <c r="I33" s="36"/>
    </row>
    <row r="34" spans="1:9" ht="24">
      <c r="A34" s="137"/>
      <c r="B34" s="36"/>
      <c r="C34" s="36" t="s">
        <v>709</v>
      </c>
      <c r="D34" s="36">
        <v>45</v>
      </c>
      <c r="E34" s="140">
        <v>40857</v>
      </c>
      <c r="F34" s="37">
        <v>500</v>
      </c>
      <c r="G34" s="36" t="s">
        <v>716</v>
      </c>
      <c r="H34" s="36" t="s">
        <v>723</v>
      </c>
      <c r="I34" s="36"/>
    </row>
    <row r="35" spans="1:9" ht="24">
      <c r="A35" s="137"/>
      <c r="B35" s="36"/>
      <c r="C35" s="36" t="s">
        <v>732</v>
      </c>
      <c r="D35" s="36"/>
      <c r="E35" s="140">
        <v>40843</v>
      </c>
      <c r="F35" s="37">
        <v>11270</v>
      </c>
      <c r="G35" s="36" t="s">
        <v>733</v>
      </c>
      <c r="H35" s="36" t="s">
        <v>734</v>
      </c>
      <c r="I35" s="36"/>
    </row>
    <row r="36" spans="1:9" ht="24.75" thickBot="1">
      <c r="A36" s="137"/>
      <c r="B36" s="36"/>
      <c r="C36" s="36"/>
      <c r="D36" s="36"/>
      <c r="E36" s="140"/>
      <c r="F36" s="141">
        <f>SUM(F22:F35)</f>
        <v>17770</v>
      </c>
      <c r="G36" s="36"/>
      <c r="H36" s="36"/>
      <c r="I36" s="36"/>
    </row>
    <row r="37" spans="1:9" ht="24.75" thickTop="1">
      <c r="A37" s="137">
        <v>3</v>
      </c>
      <c r="B37" s="139" t="s">
        <v>735</v>
      </c>
      <c r="C37" s="36" t="s">
        <v>736</v>
      </c>
      <c r="D37" s="36">
        <v>8</v>
      </c>
      <c r="E37" s="140">
        <v>40890</v>
      </c>
      <c r="F37" s="142">
        <v>500</v>
      </c>
      <c r="G37" s="36" t="s">
        <v>716</v>
      </c>
      <c r="H37" s="36" t="s">
        <v>718</v>
      </c>
      <c r="I37" s="36"/>
    </row>
    <row r="38" spans="1:9" ht="24">
      <c r="A38" s="137"/>
      <c r="B38" s="36"/>
      <c r="C38" s="36"/>
      <c r="D38" s="36">
        <v>9</v>
      </c>
      <c r="E38" s="140">
        <v>40890</v>
      </c>
      <c r="F38" s="37">
        <v>500</v>
      </c>
      <c r="G38" s="36" t="s">
        <v>716</v>
      </c>
      <c r="H38" s="36" t="s">
        <v>717</v>
      </c>
      <c r="I38" s="36"/>
    </row>
    <row r="39" spans="1:9" ht="24">
      <c r="A39" s="137"/>
      <c r="B39" s="36"/>
      <c r="C39" s="36"/>
      <c r="D39" s="36">
        <v>10</v>
      </c>
      <c r="E39" s="140">
        <v>40890</v>
      </c>
      <c r="F39" s="37">
        <v>500</v>
      </c>
      <c r="G39" s="36" t="s">
        <v>716</v>
      </c>
      <c r="H39" s="36" t="s">
        <v>728</v>
      </c>
      <c r="I39" s="36"/>
    </row>
    <row r="40" spans="1:9" ht="24">
      <c r="A40" s="137"/>
      <c r="B40" s="36"/>
      <c r="C40" s="36"/>
      <c r="D40" s="36">
        <v>11</v>
      </c>
      <c r="E40" s="140">
        <v>40890</v>
      </c>
      <c r="F40" s="37">
        <v>500</v>
      </c>
      <c r="G40" s="36" t="s">
        <v>716</v>
      </c>
      <c r="H40" s="36" t="s">
        <v>719</v>
      </c>
      <c r="I40" s="36"/>
    </row>
    <row r="41" spans="1:9" ht="24">
      <c r="A41" s="137"/>
      <c r="B41" s="36"/>
      <c r="C41" s="36"/>
      <c r="D41" s="36">
        <v>12</v>
      </c>
      <c r="E41" s="140">
        <v>40890</v>
      </c>
      <c r="F41" s="37">
        <v>500</v>
      </c>
      <c r="G41" s="36" t="s">
        <v>716</v>
      </c>
      <c r="H41" s="36" t="s">
        <v>730</v>
      </c>
      <c r="I41" s="36"/>
    </row>
    <row r="42" spans="1:9" ht="24">
      <c r="A42" s="137"/>
      <c r="B42" s="36"/>
      <c r="C42" s="36"/>
      <c r="D42" s="36">
        <v>13</v>
      </c>
      <c r="E42" s="140">
        <v>40890</v>
      </c>
      <c r="F42" s="37">
        <v>500</v>
      </c>
      <c r="G42" s="36" t="s">
        <v>716</v>
      </c>
      <c r="H42" s="36" t="s">
        <v>721</v>
      </c>
      <c r="I42" s="36"/>
    </row>
    <row r="43" spans="1:9" ht="24">
      <c r="A43" s="137"/>
      <c r="B43" s="36"/>
      <c r="C43" s="36"/>
      <c r="D43" s="36">
        <v>14</v>
      </c>
      <c r="E43" s="140">
        <v>40890</v>
      </c>
      <c r="F43" s="37">
        <v>500</v>
      </c>
      <c r="G43" s="36" t="s">
        <v>716</v>
      </c>
      <c r="H43" s="36" t="s">
        <v>722</v>
      </c>
      <c r="I43" s="36"/>
    </row>
    <row r="44" spans="1:9" ht="24">
      <c r="A44" s="137"/>
      <c r="B44" s="36"/>
      <c r="C44" s="36"/>
      <c r="D44" s="36">
        <v>15</v>
      </c>
      <c r="E44" s="140">
        <v>40890</v>
      </c>
      <c r="F44" s="37">
        <v>500</v>
      </c>
      <c r="G44" s="36" t="s">
        <v>716</v>
      </c>
      <c r="H44" s="36" t="s">
        <v>737</v>
      </c>
      <c r="I44" s="36"/>
    </row>
    <row r="45" spans="1:9" ht="24">
      <c r="A45" s="137"/>
      <c r="B45" s="36"/>
      <c r="C45" s="36"/>
      <c r="D45" s="36">
        <v>16</v>
      </c>
      <c r="E45" s="140">
        <v>40890</v>
      </c>
      <c r="F45" s="37">
        <v>500</v>
      </c>
      <c r="G45" s="36" t="s">
        <v>716</v>
      </c>
      <c r="H45" s="36" t="s">
        <v>724</v>
      </c>
      <c r="I45" s="36"/>
    </row>
    <row r="46" spans="1:9" ht="24">
      <c r="A46" s="137"/>
      <c r="B46" s="36"/>
      <c r="C46" s="36"/>
      <c r="D46" s="36">
        <v>17</v>
      </c>
      <c r="E46" s="140">
        <v>40890</v>
      </c>
      <c r="F46" s="37">
        <v>500</v>
      </c>
      <c r="G46" s="36" t="s">
        <v>716</v>
      </c>
      <c r="H46" s="36" t="s">
        <v>725</v>
      </c>
      <c r="I46" s="36"/>
    </row>
    <row r="47" spans="1:9" ht="24">
      <c r="A47" s="137"/>
      <c r="B47" s="36"/>
      <c r="C47" s="36"/>
      <c r="D47" s="36">
        <v>18</v>
      </c>
      <c r="E47" s="140">
        <v>40890</v>
      </c>
      <c r="F47" s="37">
        <v>500</v>
      </c>
      <c r="G47" s="36" t="s">
        <v>716</v>
      </c>
      <c r="H47" s="36" t="s">
        <v>726</v>
      </c>
      <c r="I47" s="36"/>
    </row>
    <row r="48" spans="1:9" ht="24">
      <c r="A48" s="137"/>
      <c r="B48" s="36"/>
      <c r="C48" s="36"/>
      <c r="D48" s="36">
        <v>19</v>
      </c>
      <c r="E48" s="140">
        <v>40890</v>
      </c>
      <c r="F48" s="37">
        <v>500</v>
      </c>
      <c r="G48" s="36" t="s">
        <v>716</v>
      </c>
      <c r="H48" s="36" t="s">
        <v>727</v>
      </c>
      <c r="I48" s="36"/>
    </row>
    <row r="49" spans="1:9" ht="24">
      <c r="A49" s="137"/>
      <c r="B49" s="36"/>
      <c r="C49" s="36"/>
      <c r="D49" s="36">
        <v>20</v>
      </c>
      <c r="E49" s="140">
        <v>40890</v>
      </c>
      <c r="F49" s="37">
        <v>500</v>
      </c>
      <c r="G49" s="36" t="s">
        <v>716</v>
      </c>
      <c r="H49" s="36" t="s">
        <v>723</v>
      </c>
      <c r="I49" s="36"/>
    </row>
    <row r="50" spans="1:9" ht="24.75" thickBot="1">
      <c r="A50" s="137"/>
      <c r="B50" s="36"/>
      <c r="C50" s="36"/>
      <c r="D50" s="36"/>
      <c r="E50" s="140"/>
      <c r="F50" s="141">
        <f>SUM(F37:F49)</f>
        <v>6500</v>
      </c>
      <c r="G50" s="36"/>
      <c r="H50" s="36"/>
      <c r="I50" s="36"/>
    </row>
    <row r="51" spans="1:9" ht="48.75" thickTop="1">
      <c r="A51" s="137"/>
      <c r="B51" s="36"/>
      <c r="C51" s="36"/>
      <c r="D51" s="36"/>
      <c r="E51" s="140"/>
      <c r="F51" s="37">
        <v>3960</v>
      </c>
      <c r="G51" s="36" t="s">
        <v>738</v>
      </c>
      <c r="H51" s="143" t="s">
        <v>739</v>
      </c>
      <c r="I51" s="36"/>
    </row>
    <row r="52" spans="1:9" ht="24.75" thickBot="1">
      <c r="A52" s="137"/>
      <c r="B52" s="36"/>
      <c r="C52" s="36"/>
      <c r="D52" s="36"/>
      <c r="E52" s="140"/>
      <c r="F52" s="141">
        <f>SUM(F51:F51)</f>
        <v>3960</v>
      </c>
      <c r="G52" s="36"/>
      <c r="H52" s="143"/>
      <c r="I52" s="36"/>
    </row>
    <row r="53" spans="1:9" ht="24.75" thickTop="1">
      <c r="A53" s="137">
        <v>4</v>
      </c>
      <c r="B53" s="36" t="s">
        <v>740</v>
      </c>
      <c r="C53" s="36" t="s">
        <v>741</v>
      </c>
      <c r="D53" s="36">
        <v>23</v>
      </c>
      <c r="E53" s="140">
        <v>41100</v>
      </c>
      <c r="F53" s="142">
        <v>1000</v>
      </c>
      <c r="G53" s="36" t="s">
        <v>742</v>
      </c>
      <c r="H53" s="143" t="s">
        <v>743</v>
      </c>
      <c r="I53" s="36"/>
    </row>
    <row r="54" spans="1:9" ht="24">
      <c r="A54" s="137"/>
      <c r="B54" s="36"/>
      <c r="C54" s="36" t="s">
        <v>741</v>
      </c>
      <c r="D54" s="36">
        <v>27</v>
      </c>
      <c r="E54" s="140">
        <v>41102</v>
      </c>
      <c r="F54" s="37">
        <v>10</v>
      </c>
      <c r="G54" s="36" t="s">
        <v>744</v>
      </c>
      <c r="H54" s="143" t="s">
        <v>745</v>
      </c>
      <c r="I54" s="36"/>
    </row>
    <row r="55" spans="1:9" ht="24">
      <c r="A55" s="137"/>
      <c r="B55" s="36"/>
      <c r="C55" s="36" t="s">
        <v>741</v>
      </c>
      <c r="D55" s="36">
        <v>28</v>
      </c>
      <c r="E55" s="140">
        <v>41102</v>
      </c>
      <c r="F55" s="37">
        <v>80</v>
      </c>
      <c r="G55" s="36" t="s">
        <v>744</v>
      </c>
      <c r="H55" s="143" t="s">
        <v>746</v>
      </c>
      <c r="I55" s="36"/>
    </row>
    <row r="56" spans="1:9" ht="24">
      <c r="A56" s="137"/>
      <c r="B56" s="36"/>
      <c r="C56" s="36" t="s">
        <v>741</v>
      </c>
      <c r="D56" s="36">
        <v>29</v>
      </c>
      <c r="E56" s="140">
        <v>41106</v>
      </c>
      <c r="F56" s="37">
        <v>2.07</v>
      </c>
      <c r="G56" s="36" t="s">
        <v>747</v>
      </c>
      <c r="H56" s="143" t="s">
        <v>745</v>
      </c>
      <c r="I56" s="36"/>
    </row>
    <row r="57" spans="1:9" ht="23.25" customHeight="1">
      <c r="A57" s="137"/>
      <c r="B57" s="36"/>
      <c r="C57" s="36" t="s">
        <v>741</v>
      </c>
      <c r="D57" s="36">
        <v>30</v>
      </c>
      <c r="E57" s="140">
        <v>41107</v>
      </c>
      <c r="F57" s="37">
        <v>120</v>
      </c>
      <c r="G57" s="36" t="s">
        <v>748</v>
      </c>
      <c r="H57" s="143" t="s">
        <v>749</v>
      </c>
      <c r="I57" s="36"/>
    </row>
    <row r="58" spans="1:9" ht="24">
      <c r="A58" s="137"/>
      <c r="B58" s="36"/>
      <c r="C58" s="36" t="s">
        <v>741</v>
      </c>
      <c r="D58" s="36">
        <v>31</v>
      </c>
      <c r="E58" s="140">
        <v>41107</v>
      </c>
      <c r="F58" s="37">
        <v>1000</v>
      </c>
      <c r="G58" s="36" t="s">
        <v>750</v>
      </c>
      <c r="H58" s="143" t="s">
        <v>751</v>
      </c>
      <c r="I58" s="36"/>
    </row>
    <row r="59" spans="1:9" ht="24.75" thickBot="1">
      <c r="A59" s="137"/>
      <c r="B59" s="36"/>
      <c r="C59" s="36"/>
      <c r="D59" s="36"/>
      <c r="E59" s="140"/>
      <c r="F59" s="141">
        <f>SUM(F53:F58)</f>
        <v>2212.0699999999997</v>
      </c>
      <c r="G59" s="36"/>
      <c r="H59" s="36"/>
      <c r="I59" s="36"/>
    </row>
    <row r="60" spans="1:9" ht="24.75" thickTop="1">
      <c r="A60" s="137"/>
      <c r="B60" s="36"/>
      <c r="C60" s="147"/>
      <c r="D60" s="147"/>
      <c r="E60" s="148"/>
      <c r="F60" s="146"/>
      <c r="G60" s="147"/>
      <c r="H60" s="147"/>
      <c r="I60" s="36"/>
    </row>
    <row r="61" spans="1:9" ht="24">
      <c r="A61" s="137">
        <v>5</v>
      </c>
      <c r="B61" s="36" t="s">
        <v>752</v>
      </c>
      <c r="C61" s="36" t="s">
        <v>753</v>
      </c>
      <c r="D61" s="36">
        <v>35</v>
      </c>
      <c r="E61" s="140">
        <v>41141</v>
      </c>
      <c r="F61" s="37">
        <v>11270</v>
      </c>
      <c r="G61" s="36" t="s">
        <v>754</v>
      </c>
      <c r="H61" s="36" t="s">
        <v>772</v>
      </c>
      <c r="I61" s="36"/>
    </row>
    <row r="62" spans="1:9" ht="24">
      <c r="A62" s="137"/>
      <c r="B62" s="36"/>
      <c r="C62" s="36" t="s">
        <v>753</v>
      </c>
      <c r="D62" s="36">
        <v>36</v>
      </c>
      <c r="E62" s="140">
        <v>41142</v>
      </c>
      <c r="F62" s="37">
        <v>8050</v>
      </c>
      <c r="G62" s="36" t="s">
        <v>754</v>
      </c>
      <c r="H62" s="36" t="s">
        <v>755</v>
      </c>
      <c r="I62" s="36"/>
    </row>
    <row r="63" spans="1:9" ht="24">
      <c r="A63" s="137"/>
      <c r="B63" s="36"/>
      <c r="C63" s="36" t="s">
        <v>753</v>
      </c>
      <c r="D63" s="36">
        <v>37</v>
      </c>
      <c r="E63" s="140">
        <v>41142</v>
      </c>
      <c r="F63" s="37">
        <v>11270</v>
      </c>
      <c r="G63" s="36" t="s">
        <v>754</v>
      </c>
      <c r="H63" s="36" t="s">
        <v>756</v>
      </c>
      <c r="I63" s="36"/>
    </row>
    <row r="64" spans="1:9" ht="24">
      <c r="A64" s="137"/>
      <c r="B64" s="36"/>
      <c r="C64" s="36" t="s">
        <v>753</v>
      </c>
      <c r="D64" s="36">
        <v>38</v>
      </c>
      <c r="E64" s="140">
        <v>41142</v>
      </c>
      <c r="F64" s="37">
        <v>11270</v>
      </c>
      <c r="G64" s="36" t="s">
        <v>754</v>
      </c>
      <c r="H64" s="36" t="s">
        <v>757</v>
      </c>
      <c r="I64" s="36"/>
    </row>
    <row r="65" spans="1:9" ht="24">
      <c r="A65" s="137"/>
      <c r="B65" s="36"/>
      <c r="C65" s="36" t="s">
        <v>753</v>
      </c>
      <c r="D65" s="36">
        <v>39</v>
      </c>
      <c r="E65" s="140">
        <v>41142</v>
      </c>
      <c r="F65" s="37">
        <v>11270</v>
      </c>
      <c r="G65" s="36" t="s">
        <v>754</v>
      </c>
      <c r="H65" s="36" t="s">
        <v>758</v>
      </c>
      <c r="I65" s="36"/>
    </row>
    <row r="66" spans="1:9" ht="24">
      <c r="A66" s="137"/>
      <c r="B66" s="36"/>
      <c r="C66" s="36" t="s">
        <v>753</v>
      </c>
      <c r="D66" s="36">
        <v>40</v>
      </c>
      <c r="E66" s="140">
        <v>41142</v>
      </c>
      <c r="F66" s="37">
        <v>17710</v>
      </c>
      <c r="G66" s="36" t="s">
        <v>754</v>
      </c>
      <c r="H66" s="36" t="s">
        <v>759</v>
      </c>
      <c r="I66" s="36"/>
    </row>
    <row r="67" spans="1:9" ht="24">
      <c r="A67" s="137"/>
      <c r="B67" s="36"/>
      <c r="C67" s="36" t="s">
        <v>753</v>
      </c>
      <c r="D67" s="36">
        <v>41</v>
      </c>
      <c r="E67" s="140">
        <v>41142</v>
      </c>
      <c r="F67" s="37">
        <v>11270</v>
      </c>
      <c r="G67" s="36" t="s">
        <v>754</v>
      </c>
      <c r="H67" s="36" t="s">
        <v>760</v>
      </c>
      <c r="I67" s="36"/>
    </row>
    <row r="68" spans="1:9" ht="24">
      <c r="A68" s="137"/>
      <c r="B68" s="36"/>
      <c r="C68" s="36" t="s">
        <v>753</v>
      </c>
      <c r="D68" s="36">
        <v>42</v>
      </c>
      <c r="E68" s="140">
        <v>41142</v>
      </c>
      <c r="F68" s="37">
        <v>11270</v>
      </c>
      <c r="G68" s="36" t="s">
        <v>754</v>
      </c>
      <c r="H68" s="36" t="s">
        <v>761</v>
      </c>
      <c r="I68" s="36"/>
    </row>
    <row r="69" spans="1:9" ht="24">
      <c r="A69" s="137"/>
      <c r="B69" s="36"/>
      <c r="C69" s="36" t="s">
        <v>753</v>
      </c>
      <c r="D69" s="36">
        <v>43</v>
      </c>
      <c r="E69" s="140">
        <v>41142</v>
      </c>
      <c r="F69" s="37">
        <v>14490</v>
      </c>
      <c r="G69" s="36" t="s">
        <v>754</v>
      </c>
      <c r="H69" s="36" t="s">
        <v>762</v>
      </c>
      <c r="I69" s="36"/>
    </row>
    <row r="70" spans="1:9" ht="24">
      <c r="A70" s="137"/>
      <c r="B70" s="36"/>
      <c r="C70" s="36" t="s">
        <v>753</v>
      </c>
      <c r="D70" s="36">
        <v>44</v>
      </c>
      <c r="E70" s="140">
        <v>41142</v>
      </c>
      <c r="F70" s="37">
        <v>11270</v>
      </c>
      <c r="G70" s="36" t="s">
        <v>754</v>
      </c>
      <c r="H70" s="36" t="s">
        <v>763</v>
      </c>
      <c r="I70" s="36"/>
    </row>
    <row r="71" spans="1:9" ht="24">
      <c r="A71" s="137"/>
      <c r="B71" s="36"/>
      <c r="C71" s="36" t="s">
        <v>753</v>
      </c>
      <c r="D71" s="36">
        <v>45</v>
      </c>
      <c r="E71" s="140">
        <v>41142</v>
      </c>
      <c r="F71" s="37">
        <v>11270</v>
      </c>
      <c r="G71" s="36" t="s">
        <v>754</v>
      </c>
      <c r="H71" s="36" t="s">
        <v>764</v>
      </c>
      <c r="I71" s="36"/>
    </row>
    <row r="72" spans="1:9" ht="24">
      <c r="A72" s="137"/>
      <c r="B72" s="36"/>
      <c r="C72" s="36" t="s">
        <v>753</v>
      </c>
      <c r="D72" s="36">
        <v>46</v>
      </c>
      <c r="E72" s="140">
        <v>41142</v>
      </c>
      <c r="F72" s="37">
        <v>11270</v>
      </c>
      <c r="G72" s="36" t="s">
        <v>754</v>
      </c>
      <c r="H72" s="36" t="s">
        <v>765</v>
      </c>
      <c r="I72" s="36"/>
    </row>
    <row r="73" spans="1:9" ht="24">
      <c r="A73" s="137"/>
      <c r="B73" s="36"/>
      <c r="C73" s="36" t="s">
        <v>753</v>
      </c>
      <c r="D73" s="36">
        <v>47</v>
      </c>
      <c r="E73" s="140">
        <v>41143</v>
      </c>
      <c r="F73" s="37">
        <v>17710</v>
      </c>
      <c r="G73" s="36" t="s">
        <v>754</v>
      </c>
      <c r="H73" s="36" t="s">
        <v>766</v>
      </c>
      <c r="I73" s="36"/>
    </row>
    <row r="74" spans="1:9" ht="24">
      <c r="A74" s="137"/>
      <c r="B74" s="36"/>
      <c r="C74" s="36" t="s">
        <v>753</v>
      </c>
      <c r="D74" s="36">
        <v>48</v>
      </c>
      <c r="E74" s="140">
        <v>41143</v>
      </c>
      <c r="F74" s="37">
        <v>17710</v>
      </c>
      <c r="G74" s="36" t="s">
        <v>754</v>
      </c>
      <c r="H74" s="36" t="s">
        <v>767</v>
      </c>
      <c r="I74" s="36"/>
    </row>
    <row r="75" spans="1:9" ht="24">
      <c r="A75" s="137"/>
      <c r="B75" s="36"/>
      <c r="C75" s="36" t="s">
        <v>768</v>
      </c>
      <c r="D75" s="36">
        <v>1</v>
      </c>
      <c r="E75" s="140">
        <v>41145</v>
      </c>
      <c r="F75" s="37">
        <v>32200</v>
      </c>
      <c r="G75" s="36" t="s">
        <v>754</v>
      </c>
      <c r="H75" s="36" t="s">
        <v>769</v>
      </c>
      <c r="I75" s="36"/>
    </row>
    <row r="76" spans="1:9" ht="24">
      <c r="A76" s="137"/>
      <c r="B76" s="36"/>
      <c r="C76" s="36" t="s">
        <v>768</v>
      </c>
      <c r="D76" s="36">
        <v>2</v>
      </c>
      <c r="E76" s="140">
        <v>41145</v>
      </c>
      <c r="F76" s="37">
        <v>11270</v>
      </c>
      <c r="G76" s="36" t="s">
        <v>754</v>
      </c>
      <c r="H76" s="36" t="s">
        <v>770</v>
      </c>
      <c r="I76" s="36"/>
    </row>
    <row r="77" spans="1:9" ht="24">
      <c r="A77" s="137"/>
      <c r="B77" s="36"/>
      <c r="C77" s="36" t="s">
        <v>768</v>
      </c>
      <c r="D77" s="36">
        <v>5</v>
      </c>
      <c r="E77" s="140">
        <v>41150</v>
      </c>
      <c r="F77" s="37">
        <v>11270</v>
      </c>
      <c r="G77" s="36" t="s">
        <v>754</v>
      </c>
      <c r="H77" s="36" t="s">
        <v>771</v>
      </c>
      <c r="I77" s="36"/>
    </row>
    <row r="78" spans="1:9" ht="24.75" thickBot="1">
      <c r="A78" s="137"/>
      <c r="B78" s="36"/>
      <c r="C78" s="36"/>
      <c r="D78" s="36"/>
      <c r="E78" s="140"/>
      <c r="F78" s="145">
        <f>SUM(F61:F77)</f>
        <v>231840</v>
      </c>
      <c r="G78" s="36"/>
      <c r="H78" s="36"/>
      <c r="I78" s="36"/>
    </row>
    <row r="79" spans="1:9" ht="24">
      <c r="A79" s="137"/>
      <c r="B79" s="36"/>
      <c r="C79" s="36"/>
      <c r="D79" s="36"/>
      <c r="E79" s="140"/>
      <c r="F79" s="146"/>
      <c r="G79" s="36"/>
      <c r="H79" s="36"/>
      <c r="I79" s="36"/>
    </row>
    <row r="80" spans="1:9" ht="24">
      <c r="A80" s="137">
        <v>6</v>
      </c>
      <c r="B80" s="36" t="s">
        <v>773</v>
      </c>
      <c r="C80" s="248" t="str">
        <f>C77</f>
        <v>บส12/2555</v>
      </c>
      <c r="D80" s="36">
        <v>16</v>
      </c>
      <c r="E80" s="140">
        <v>41159</v>
      </c>
      <c r="F80" s="37">
        <v>12300</v>
      </c>
      <c r="G80" s="36" t="s">
        <v>774</v>
      </c>
      <c r="H80" s="36" t="s">
        <v>775</v>
      </c>
      <c r="I80" s="36"/>
    </row>
    <row r="81" spans="1:9" ht="24">
      <c r="A81" s="137"/>
      <c r="B81" s="36"/>
      <c r="C81" s="36"/>
      <c r="D81" s="36"/>
      <c r="E81" s="140">
        <v>41182</v>
      </c>
      <c r="F81" s="37">
        <v>1280000</v>
      </c>
      <c r="G81" s="36" t="s">
        <v>776</v>
      </c>
      <c r="H81" s="36"/>
      <c r="I81" s="36"/>
    </row>
    <row r="82" spans="1:9" ht="24">
      <c r="A82" s="149"/>
      <c r="B82" s="147"/>
      <c r="C82" s="147"/>
      <c r="D82" s="147"/>
      <c r="E82" s="148"/>
      <c r="F82" s="259">
        <f>SUM(F80:F81)</f>
        <v>1292300</v>
      </c>
      <c r="G82" s="147"/>
      <c r="H82" s="147"/>
      <c r="I82" s="147"/>
    </row>
    <row r="83" spans="1:9" ht="24">
      <c r="A83" s="149"/>
      <c r="B83" s="147"/>
      <c r="C83" s="147"/>
      <c r="D83" s="147"/>
      <c r="E83" s="148"/>
      <c r="F83" s="37"/>
      <c r="G83" s="147"/>
      <c r="H83" s="147"/>
      <c r="I83" s="147"/>
    </row>
    <row r="84" spans="1:9" ht="24">
      <c r="A84" s="137"/>
      <c r="B84" s="36"/>
      <c r="C84" s="36"/>
      <c r="D84" s="36"/>
      <c r="E84" s="140"/>
      <c r="F84" s="142">
        <v>39760</v>
      </c>
      <c r="G84" s="36" t="s">
        <v>938</v>
      </c>
      <c r="H84" s="36"/>
      <c r="I84" s="36"/>
    </row>
    <row r="86" ht="24.75" thickBot="1">
      <c r="F86" s="116">
        <f>F82+F78+F59+F52+F50+F36+F21+F84</f>
        <v>1607842.07</v>
      </c>
    </row>
    <row r="87" ht="24.75" thickTop="1"/>
  </sheetData>
  <sheetProtection/>
  <mergeCells count="2">
    <mergeCell ref="A1:I1"/>
    <mergeCell ref="C3:E3"/>
  </mergeCells>
  <printOptions/>
  <pageMargins left="0.31496062992125984" right="0.11811023622047245" top="0.15748031496062992" bottom="0" header="0.31496062992125984" footer="0.31496062992125984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G16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2" width="9.00390625" style="131" customWidth="1"/>
    <col min="3" max="3" width="10.50390625" style="131" customWidth="1"/>
    <col min="4" max="4" width="9.75390625" style="131" bestFit="1" customWidth="1"/>
    <col min="5" max="5" width="17.875" style="152" customWidth="1"/>
    <col min="6" max="6" width="39.75390625" style="131" bestFit="1" customWidth="1"/>
    <col min="7" max="7" width="12.625" style="114" bestFit="1" customWidth="1"/>
    <col min="8" max="8" width="12.25390625" style="114" bestFit="1" customWidth="1"/>
    <col min="9" max="9" width="10.875" style="114" bestFit="1" customWidth="1"/>
    <col min="10" max="10" width="9.00390625" style="114" customWidth="1"/>
    <col min="11" max="16384" width="9.00390625" style="131" customWidth="1"/>
  </cols>
  <sheetData>
    <row r="1" spans="2:7" ht="24">
      <c r="B1" s="421" t="s">
        <v>777</v>
      </c>
      <c r="C1" s="421"/>
      <c r="D1" s="421"/>
      <c r="E1" s="421"/>
      <c r="F1" s="421"/>
      <c r="G1" s="421"/>
    </row>
    <row r="2" spans="2:7" ht="24">
      <c r="B2" s="421" t="s">
        <v>910</v>
      </c>
      <c r="C2" s="421"/>
      <c r="D2" s="421"/>
      <c r="E2" s="421"/>
      <c r="F2" s="421"/>
      <c r="G2" s="421"/>
    </row>
    <row r="4" spans="2:7" ht="24">
      <c r="B4" s="150" t="s">
        <v>704</v>
      </c>
      <c r="C4" s="150" t="s">
        <v>705</v>
      </c>
      <c r="D4" s="422" t="s">
        <v>778</v>
      </c>
      <c r="E4" s="422"/>
      <c r="F4" s="150" t="s">
        <v>11</v>
      </c>
      <c r="G4" s="249" t="s">
        <v>276</v>
      </c>
    </row>
    <row r="5" spans="2:7" ht="24">
      <c r="B5" s="248">
        <v>1</v>
      </c>
      <c r="C5" s="254">
        <v>19998</v>
      </c>
      <c r="D5" s="251" t="s">
        <v>887</v>
      </c>
      <c r="E5" s="253">
        <v>40842</v>
      </c>
      <c r="F5" s="151" t="s">
        <v>904</v>
      </c>
      <c r="G5" s="250">
        <v>231840</v>
      </c>
    </row>
    <row r="6" spans="2:7" ht="24">
      <c r="B6" s="248">
        <v>2</v>
      </c>
      <c r="C6" s="254">
        <v>20029</v>
      </c>
      <c r="D6" s="251" t="s">
        <v>889</v>
      </c>
      <c r="E6" s="253">
        <v>40848</v>
      </c>
      <c r="F6" s="151" t="s">
        <v>890</v>
      </c>
      <c r="G6" s="250">
        <v>541342</v>
      </c>
    </row>
    <row r="7" spans="2:7" ht="24">
      <c r="B7" s="248"/>
      <c r="C7" s="254">
        <v>20029</v>
      </c>
      <c r="D7" s="251" t="s">
        <v>887</v>
      </c>
      <c r="E7" s="253">
        <v>40842</v>
      </c>
      <c r="F7" s="151" t="str">
        <f>+F5</f>
        <v>ตกเบิกค่าตอบแทนคณะผู้บริหารและค่าตอบแทนสมาชิก</v>
      </c>
      <c r="G7" s="250">
        <v>11270</v>
      </c>
    </row>
    <row r="8" spans="2:7" ht="24">
      <c r="B8" s="248">
        <v>3</v>
      </c>
      <c r="C8" s="254">
        <v>239205</v>
      </c>
      <c r="D8" s="251" t="s">
        <v>891</v>
      </c>
      <c r="E8" s="253">
        <v>40892</v>
      </c>
      <c r="F8" s="151" t="s">
        <v>892</v>
      </c>
      <c r="G8" s="250">
        <v>541342</v>
      </c>
    </row>
    <row r="9" spans="2:7" ht="24">
      <c r="B9" s="248">
        <v>4</v>
      </c>
      <c r="C9" s="254">
        <v>239267</v>
      </c>
      <c r="D9" s="251" t="s">
        <v>893</v>
      </c>
      <c r="E9" s="253">
        <v>40955</v>
      </c>
      <c r="F9" s="151" t="s">
        <v>894</v>
      </c>
      <c r="G9" s="250">
        <v>635316</v>
      </c>
    </row>
    <row r="10" spans="2:7" ht="24">
      <c r="B10" s="248">
        <v>5</v>
      </c>
      <c r="C10" s="254">
        <v>20180</v>
      </c>
      <c r="D10" s="251" t="s">
        <v>895</v>
      </c>
      <c r="E10" s="253">
        <v>41009</v>
      </c>
      <c r="F10" s="151" t="s">
        <v>896</v>
      </c>
      <c r="G10" s="250">
        <v>321000</v>
      </c>
    </row>
    <row r="11" spans="2:7" ht="24">
      <c r="B11" s="248">
        <v>6</v>
      </c>
      <c r="C11" s="254">
        <v>20241</v>
      </c>
      <c r="D11" s="251" t="s">
        <v>897</v>
      </c>
      <c r="E11" s="253">
        <v>41074</v>
      </c>
      <c r="F11" s="151" t="s">
        <v>898</v>
      </c>
      <c r="G11" s="250">
        <f>240000-11280</f>
        <v>228720</v>
      </c>
    </row>
    <row r="12" spans="2:7" ht="24">
      <c r="B12" s="248">
        <v>7</v>
      </c>
      <c r="C12" s="254">
        <v>20271</v>
      </c>
      <c r="D12" s="251" t="s">
        <v>899</v>
      </c>
      <c r="E12" s="253">
        <v>41125</v>
      </c>
      <c r="F12" s="151" t="s">
        <v>900</v>
      </c>
      <c r="G12" s="250">
        <v>88395</v>
      </c>
    </row>
    <row r="13" spans="2:7" ht="24">
      <c r="B13" s="248">
        <v>8</v>
      </c>
      <c r="C13" s="254">
        <v>20302</v>
      </c>
      <c r="D13" s="251" t="s">
        <v>901</v>
      </c>
      <c r="E13" s="253">
        <v>41145</v>
      </c>
      <c r="F13" s="151" t="s">
        <v>888</v>
      </c>
      <c r="G13" s="250">
        <v>213734</v>
      </c>
    </row>
    <row r="14" spans="2:7" ht="24">
      <c r="B14" s="248">
        <v>9</v>
      </c>
      <c r="C14" s="254">
        <v>20333</v>
      </c>
      <c r="D14" s="251" t="s">
        <v>902</v>
      </c>
      <c r="E14" s="253">
        <v>41173</v>
      </c>
      <c r="F14" s="151" t="s">
        <v>888</v>
      </c>
      <c r="G14" s="250">
        <v>209060</v>
      </c>
    </row>
    <row r="15" spans="2:7" ht="24">
      <c r="B15" s="248">
        <v>10</v>
      </c>
      <c r="C15" s="254">
        <v>20333</v>
      </c>
      <c r="D15" s="251" t="s">
        <v>903</v>
      </c>
      <c r="E15" s="253">
        <v>41173</v>
      </c>
      <c r="F15" s="151" t="s">
        <v>904</v>
      </c>
      <c r="G15" s="250">
        <v>231840</v>
      </c>
    </row>
    <row r="16" spans="2:7" ht="24.75" thickBot="1">
      <c r="B16" s="423" t="s">
        <v>247</v>
      </c>
      <c r="C16" s="424"/>
      <c r="D16" s="422" t="s">
        <v>905</v>
      </c>
      <c r="E16" s="422"/>
      <c r="F16" s="422"/>
      <c r="G16" s="252">
        <f>SUM(G5:G15)</f>
        <v>3253859</v>
      </c>
    </row>
    <row r="17" ht="24.75" thickTop="1"/>
  </sheetData>
  <sheetProtection/>
  <mergeCells count="5">
    <mergeCell ref="B1:G1"/>
    <mergeCell ref="D4:E4"/>
    <mergeCell ref="B16:C16"/>
    <mergeCell ref="D16:F16"/>
    <mergeCell ref="B2:G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45"/>
  <sheetViews>
    <sheetView zoomScalePageLayoutView="0" workbookViewId="0" topLeftCell="A1">
      <selection activeCell="I52" sqref="I52"/>
    </sheetView>
  </sheetViews>
  <sheetFormatPr defaultColWidth="9.00390625" defaultRowHeight="14.25"/>
  <cols>
    <col min="1" max="1" width="19.50390625" style="3" customWidth="1"/>
    <col min="2" max="2" width="12.50390625" style="3" bestFit="1" customWidth="1"/>
    <col min="3" max="3" width="10.875" style="3" bestFit="1" customWidth="1"/>
    <col min="4" max="4" width="9.00390625" style="3" customWidth="1"/>
    <col min="5" max="5" width="12.25390625" style="3" bestFit="1" customWidth="1"/>
    <col min="6" max="7" width="9.00390625" style="3" customWidth="1"/>
    <col min="8" max="8" width="18.75390625" style="3" customWidth="1"/>
    <col min="9" max="9" width="12.50390625" style="3" bestFit="1" customWidth="1"/>
    <col min="10" max="10" width="10.375" style="3" customWidth="1"/>
    <col min="11" max="13" width="9.00390625" style="3" customWidth="1"/>
    <col min="14" max="14" width="12.00390625" style="3" customWidth="1"/>
    <col min="15" max="15" width="16.625" style="3" customWidth="1"/>
    <col min="16" max="16" width="12.50390625" style="3" bestFit="1" customWidth="1"/>
    <col min="17" max="17" width="12.25390625" style="3" customWidth="1"/>
    <col min="18" max="19" width="9.00390625" style="3" customWidth="1"/>
    <col min="20" max="21" width="11.125" style="3" customWidth="1"/>
    <col min="22" max="22" width="12.75390625" style="3" customWidth="1"/>
    <col min="23" max="23" width="13.125" style="3" customWidth="1"/>
    <col min="24" max="24" width="15.00390625" style="3" customWidth="1"/>
    <col min="25" max="27" width="9.00390625" style="3" customWidth="1"/>
    <col min="28" max="28" width="11.75390625" style="3" customWidth="1"/>
    <col min="29" max="29" width="19.00390625" style="3" customWidth="1"/>
    <col min="30" max="30" width="12.50390625" style="3" bestFit="1" customWidth="1"/>
    <col min="31" max="34" width="9.00390625" style="3" customWidth="1"/>
    <col min="35" max="35" width="11.50390625" style="3" customWidth="1"/>
    <col min="36" max="36" width="17.50390625" style="53" customWidth="1"/>
    <col min="37" max="37" width="14.375" style="53" bestFit="1" customWidth="1"/>
    <col min="38" max="38" width="12.25390625" style="53" bestFit="1" customWidth="1"/>
    <col min="39" max="41" width="9.00390625" style="53" customWidth="1"/>
    <col min="42" max="42" width="12.00390625" style="53" customWidth="1"/>
    <col min="43" max="43" width="15.625" style="22" customWidth="1"/>
    <col min="44" max="44" width="10.375" style="3" customWidth="1"/>
    <col min="45" max="45" width="12.875" style="3" customWidth="1"/>
    <col min="46" max="46" width="9.00390625" style="3" customWidth="1"/>
    <col min="47" max="47" width="6.125" style="3" customWidth="1"/>
    <col min="48" max="48" width="9.00390625" style="3" customWidth="1"/>
    <col min="49" max="49" width="12.125" style="3" customWidth="1"/>
    <col min="50" max="50" width="5.875" style="3" customWidth="1"/>
    <col min="51" max="16384" width="9.00390625" style="165" customWidth="1"/>
  </cols>
  <sheetData>
    <row r="1" spans="1:50" ht="24">
      <c r="A1" s="160" t="s">
        <v>21</v>
      </c>
      <c r="B1" s="160"/>
      <c r="C1" s="161"/>
      <c r="D1" s="160" t="s">
        <v>846</v>
      </c>
      <c r="E1" s="160"/>
      <c r="F1" s="160"/>
      <c r="G1" s="160"/>
      <c r="H1" s="160" t="s">
        <v>21</v>
      </c>
      <c r="I1" s="160"/>
      <c r="J1" s="161"/>
      <c r="K1" s="160" t="s">
        <v>846</v>
      </c>
      <c r="L1" s="160"/>
      <c r="M1" s="160"/>
      <c r="N1" s="160"/>
      <c r="O1" s="160" t="s">
        <v>21</v>
      </c>
      <c r="P1" s="160"/>
      <c r="Q1" s="161"/>
      <c r="R1" s="160" t="s">
        <v>846</v>
      </c>
      <c r="S1" s="160"/>
      <c r="T1" s="160"/>
      <c r="U1" s="160"/>
      <c r="V1" s="160" t="s">
        <v>21</v>
      </c>
      <c r="W1" s="160"/>
      <c r="X1" s="161"/>
      <c r="Y1" s="160" t="s">
        <v>846</v>
      </c>
      <c r="Z1" s="160"/>
      <c r="AA1" s="160"/>
      <c r="AB1" s="160"/>
      <c r="AC1" s="160" t="s">
        <v>21</v>
      </c>
      <c r="AD1" s="160"/>
      <c r="AE1" s="161"/>
      <c r="AF1" s="160" t="s">
        <v>847</v>
      </c>
      <c r="AG1" s="160"/>
      <c r="AH1" s="160"/>
      <c r="AI1" s="160"/>
      <c r="AJ1" s="162" t="s">
        <v>21</v>
      </c>
      <c r="AK1" s="162"/>
      <c r="AL1" s="163"/>
      <c r="AM1" s="162" t="s">
        <v>847</v>
      </c>
      <c r="AN1" s="162"/>
      <c r="AO1" s="162"/>
      <c r="AP1" s="162"/>
      <c r="AQ1" s="164" t="s">
        <v>21</v>
      </c>
      <c r="AR1" s="160"/>
      <c r="AS1" s="161"/>
      <c r="AT1" s="160" t="s">
        <v>848</v>
      </c>
      <c r="AU1" s="160"/>
      <c r="AV1" s="160"/>
      <c r="AW1" s="160"/>
      <c r="AX1" s="160"/>
    </row>
    <row r="2" spans="1:50" ht="24.75" thickBot="1">
      <c r="A2" s="166" t="s">
        <v>849</v>
      </c>
      <c r="B2" s="166"/>
      <c r="C2" s="167"/>
      <c r="D2" s="166" t="s">
        <v>850</v>
      </c>
      <c r="E2" s="168"/>
      <c r="F2" s="166"/>
      <c r="G2" s="166"/>
      <c r="H2" s="166" t="s">
        <v>849</v>
      </c>
      <c r="I2" s="166"/>
      <c r="J2" s="167"/>
      <c r="K2" s="166"/>
      <c r="L2" s="166" t="s">
        <v>851</v>
      </c>
      <c r="M2" s="166"/>
      <c r="N2" s="166"/>
      <c r="O2" s="166" t="s">
        <v>849</v>
      </c>
      <c r="P2" s="166"/>
      <c r="Q2" s="167"/>
      <c r="R2" s="166"/>
      <c r="S2" s="166" t="s">
        <v>852</v>
      </c>
      <c r="T2" s="166"/>
      <c r="U2" s="166"/>
      <c r="V2" s="166" t="s">
        <v>849</v>
      </c>
      <c r="W2" s="166"/>
      <c r="X2" s="167"/>
      <c r="Y2" s="434" t="s">
        <v>853</v>
      </c>
      <c r="Z2" s="435"/>
      <c r="AA2" s="435"/>
      <c r="AB2" s="435"/>
      <c r="AC2" s="166" t="s">
        <v>849</v>
      </c>
      <c r="AD2" s="166"/>
      <c r="AE2" s="167"/>
      <c r="AF2" s="166"/>
      <c r="AG2" s="166" t="s">
        <v>854</v>
      </c>
      <c r="AH2" s="166"/>
      <c r="AI2" s="166"/>
      <c r="AJ2" s="169" t="s">
        <v>849</v>
      </c>
      <c r="AK2" s="169"/>
      <c r="AL2" s="170"/>
      <c r="AM2" s="436" t="s">
        <v>855</v>
      </c>
      <c r="AN2" s="437"/>
      <c r="AO2" s="437"/>
      <c r="AP2" s="437"/>
      <c r="AQ2" s="171" t="s">
        <v>849</v>
      </c>
      <c r="AR2" s="166"/>
      <c r="AS2" s="167"/>
      <c r="AT2" s="434" t="s">
        <v>856</v>
      </c>
      <c r="AU2" s="435"/>
      <c r="AV2" s="435"/>
      <c r="AW2" s="435"/>
      <c r="AX2" s="166"/>
    </row>
    <row r="3" spans="1:48" ht="24">
      <c r="A3" s="3" t="s">
        <v>857</v>
      </c>
      <c r="C3" s="172"/>
      <c r="E3" s="438">
        <f>+'[7]มีนาคม 55'!$IH$58</f>
        <v>0</v>
      </c>
      <c r="F3" s="439"/>
      <c r="H3" s="3" t="s">
        <v>857</v>
      </c>
      <c r="J3" s="172"/>
      <c r="L3" s="439"/>
      <c r="M3" s="439"/>
      <c r="O3" s="3" t="s">
        <v>857</v>
      </c>
      <c r="Q3" s="172"/>
      <c r="S3" s="439"/>
      <c r="T3" s="439"/>
      <c r="V3" s="3" t="s">
        <v>857</v>
      </c>
      <c r="X3" s="172"/>
      <c r="Z3" s="439"/>
      <c r="AA3" s="439"/>
      <c r="AC3" s="3" t="s">
        <v>857</v>
      </c>
      <c r="AE3" s="172"/>
      <c r="AG3" s="439"/>
      <c r="AH3" s="439"/>
      <c r="AJ3" s="53" t="s">
        <v>857</v>
      </c>
      <c r="AL3" s="173"/>
      <c r="AN3" s="390"/>
      <c r="AO3" s="390"/>
      <c r="AQ3" s="22" t="s">
        <v>857</v>
      </c>
      <c r="AS3" s="172"/>
      <c r="AU3" s="439"/>
      <c r="AV3" s="439"/>
    </row>
    <row r="4" spans="1:48" ht="24">
      <c r="A4" s="3" t="s">
        <v>858</v>
      </c>
      <c r="C4" s="172"/>
      <c r="E4" s="425">
        <f>+'[7]ส.ค.55'!$IB$78</f>
        <v>6365503.770000001</v>
      </c>
      <c r="F4" s="425"/>
      <c r="H4" s="3" t="s">
        <v>858</v>
      </c>
      <c r="J4" s="172"/>
      <c r="L4" s="425">
        <v>456.45</v>
      </c>
      <c r="M4" s="425"/>
      <c r="O4" s="3" t="s">
        <v>858</v>
      </c>
      <c r="Q4" s="172"/>
      <c r="S4" s="425">
        <v>91997.47</v>
      </c>
      <c r="T4" s="425"/>
      <c r="V4" s="3" t="s">
        <v>858</v>
      </c>
      <c r="X4" s="172"/>
      <c r="Z4" s="425">
        <f>+'[8]ส.ค.'!$IG$22</f>
        <v>600000</v>
      </c>
      <c r="AA4" s="425"/>
      <c r="AC4" s="3" t="s">
        <v>858</v>
      </c>
      <c r="AE4" s="172"/>
      <c r="AG4" s="425">
        <v>28284.88</v>
      </c>
      <c r="AH4" s="425"/>
      <c r="AJ4" s="53" t="s">
        <v>858</v>
      </c>
      <c r="AL4" s="173"/>
      <c r="AN4" s="372">
        <v>9094882.35</v>
      </c>
      <c r="AO4" s="372"/>
      <c r="AQ4" s="22" t="s">
        <v>858</v>
      </c>
      <c r="AS4" s="172"/>
      <c r="AU4" s="425">
        <v>1573345.7</v>
      </c>
      <c r="AV4" s="425"/>
    </row>
    <row r="5" spans="1:45" ht="24">
      <c r="A5" s="174" t="s">
        <v>859</v>
      </c>
      <c r="B5" s="174" t="s">
        <v>860</v>
      </c>
      <c r="C5" s="175" t="s">
        <v>276</v>
      </c>
      <c r="H5" s="174" t="s">
        <v>859</v>
      </c>
      <c r="I5" s="174" t="s">
        <v>860</v>
      </c>
      <c r="J5" s="175" t="s">
        <v>276</v>
      </c>
      <c r="O5" s="174" t="s">
        <v>859</v>
      </c>
      <c r="P5" s="174" t="s">
        <v>860</v>
      </c>
      <c r="Q5" s="175" t="s">
        <v>276</v>
      </c>
      <c r="V5" s="174" t="s">
        <v>859</v>
      </c>
      <c r="W5" s="174" t="s">
        <v>860</v>
      </c>
      <c r="X5" s="175" t="s">
        <v>276</v>
      </c>
      <c r="AC5" s="174" t="s">
        <v>859</v>
      </c>
      <c r="AD5" s="174" t="s">
        <v>860</v>
      </c>
      <c r="AE5" s="175" t="s">
        <v>276</v>
      </c>
      <c r="AJ5" s="176" t="s">
        <v>859</v>
      </c>
      <c r="AK5" s="176" t="s">
        <v>860</v>
      </c>
      <c r="AL5" s="177" t="s">
        <v>276</v>
      </c>
      <c r="AO5" s="83"/>
      <c r="AQ5" s="178" t="s">
        <v>859</v>
      </c>
      <c r="AR5" s="174" t="s">
        <v>860</v>
      </c>
      <c r="AS5" s="175" t="s">
        <v>276</v>
      </c>
    </row>
    <row r="6" spans="1:45" ht="26.25">
      <c r="A6" s="174"/>
      <c r="B6" s="174"/>
      <c r="C6" s="175"/>
      <c r="H6" s="174"/>
      <c r="I6" s="174"/>
      <c r="J6" s="175"/>
      <c r="O6" s="174"/>
      <c r="P6" s="174"/>
      <c r="Q6" s="175"/>
      <c r="V6" s="174"/>
      <c r="W6" s="174"/>
      <c r="X6" s="175"/>
      <c r="AC6" s="174"/>
      <c r="AD6" s="174"/>
      <c r="AE6" s="175"/>
      <c r="AJ6" s="276">
        <v>41180</v>
      </c>
      <c r="AK6" s="276">
        <v>41180</v>
      </c>
      <c r="AL6" s="277">
        <v>1605337.37</v>
      </c>
      <c r="AN6" s="426">
        <v>1605337.37</v>
      </c>
      <c r="AO6" s="426"/>
      <c r="AQ6" s="178"/>
      <c r="AR6" s="174"/>
      <c r="AS6" s="175"/>
    </row>
    <row r="7" spans="1:50" ht="24">
      <c r="A7" s="13" t="s">
        <v>861</v>
      </c>
      <c r="C7" s="172"/>
      <c r="H7" s="179"/>
      <c r="I7" s="179"/>
      <c r="J7" s="180"/>
      <c r="K7" s="181"/>
      <c r="L7" s="431"/>
      <c r="M7" s="431"/>
      <c r="N7" s="181"/>
      <c r="O7" s="179"/>
      <c r="P7" s="179"/>
      <c r="Q7" s="180"/>
      <c r="R7" s="181"/>
      <c r="S7" s="431"/>
      <c r="T7" s="431"/>
      <c r="U7" s="181"/>
      <c r="V7" s="179"/>
      <c r="W7" s="179"/>
      <c r="X7" s="180"/>
      <c r="Y7" s="181"/>
      <c r="Z7" s="431"/>
      <c r="AA7" s="431"/>
      <c r="AB7" s="181"/>
      <c r="AC7" s="179"/>
      <c r="AD7" s="179"/>
      <c r="AE7" s="180"/>
      <c r="AF7" s="181"/>
      <c r="AG7" s="431"/>
      <c r="AH7" s="431"/>
      <c r="AI7" s="181"/>
      <c r="AJ7" s="182"/>
      <c r="AK7" s="182"/>
      <c r="AL7" s="183"/>
      <c r="AM7" s="184"/>
      <c r="AN7" s="429"/>
      <c r="AO7" s="429"/>
      <c r="AP7" s="184"/>
      <c r="AQ7" s="185"/>
      <c r="AR7" s="179"/>
      <c r="AS7" s="180"/>
      <c r="AT7" s="181"/>
      <c r="AU7" s="431"/>
      <c r="AV7" s="431"/>
      <c r="AW7" s="181"/>
      <c r="AX7" s="181"/>
    </row>
    <row r="8" spans="1:50" ht="24">
      <c r="A8" s="174" t="s">
        <v>862</v>
      </c>
      <c r="B8" s="174" t="s">
        <v>863</v>
      </c>
      <c r="C8" s="175" t="s">
        <v>276</v>
      </c>
      <c r="H8" s="186"/>
      <c r="I8" s="186"/>
      <c r="J8" s="187"/>
      <c r="K8" s="188"/>
      <c r="L8" s="188"/>
      <c r="M8" s="188"/>
      <c r="N8" s="188"/>
      <c r="O8" s="186"/>
      <c r="P8" s="186"/>
      <c r="Q8" s="187"/>
      <c r="R8" s="188"/>
      <c r="S8" s="188"/>
      <c r="T8" s="188"/>
      <c r="U8" s="188"/>
      <c r="V8" s="186"/>
      <c r="W8" s="186"/>
      <c r="X8" s="187"/>
      <c r="Y8" s="188"/>
      <c r="Z8" s="188"/>
      <c r="AA8" s="188"/>
      <c r="AB8" s="188"/>
      <c r="AC8" s="186"/>
      <c r="AD8" s="186"/>
      <c r="AE8" s="187"/>
      <c r="AF8" s="188"/>
      <c r="AG8" s="188"/>
      <c r="AH8" s="188"/>
      <c r="AI8" s="188"/>
      <c r="AJ8" s="189"/>
      <c r="AK8" s="189"/>
      <c r="AL8" s="190"/>
      <c r="AM8" s="184"/>
      <c r="AN8" s="184"/>
      <c r="AO8" s="184"/>
      <c r="AP8" s="184"/>
      <c r="AQ8" s="191"/>
      <c r="AR8" s="186"/>
      <c r="AS8" s="187"/>
      <c r="AT8" s="188"/>
      <c r="AU8" s="188"/>
      <c r="AV8" s="188"/>
      <c r="AW8" s="188"/>
      <c r="AX8" s="188"/>
    </row>
    <row r="9" spans="1:45" ht="24">
      <c r="A9" s="192">
        <v>41178</v>
      </c>
      <c r="B9" s="193">
        <f>+'[7]ส.ค.55'!HW45</f>
        <v>5872080</v>
      </c>
      <c r="C9" s="194">
        <f>+'[7]ส.ค.55'!IB45</f>
        <v>81803.7</v>
      </c>
      <c r="D9" s="195"/>
      <c r="E9" s="195"/>
      <c r="F9" s="195"/>
      <c r="G9" s="195"/>
      <c r="H9" s="13" t="s">
        <v>861</v>
      </c>
      <c r="J9" s="172"/>
      <c r="O9" s="13" t="s">
        <v>861</v>
      </c>
      <c r="Q9" s="172"/>
      <c r="V9" s="13" t="s">
        <v>861</v>
      </c>
      <c r="X9" s="172"/>
      <c r="AC9" s="13" t="s">
        <v>861</v>
      </c>
      <c r="AE9" s="172"/>
      <c r="AJ9" s="62" t="s">
        <v>861</v>
      </c>
      <c r="AL9" s="173"/>
      <c r="AQ9" s="20" t="s">
        <v>861</v>
      </c>
      <c r="AS9" s="172"/>
    </row>
    <row r="10" spans="1:45" ht="24">
      <c r="A10" s="192">
        <v>41179</v>
      </c>
      <c r="B10" s="193">
        <f>+'[7]ส.ค.55'!HW44</f>
        <v>2114303</v>
      </c>
      <c r="C10" s="194">
        <f>+'[7]ส.ค.55'!IB44</f>
        <v>50000</v>
      </c>
      <c r="D10" s="195"/>
      <c r="E10" s="195"/>
      <c r="F10" s="195"/>
      <c r="G10" s="195"/>
      <c r="H10" s="174" t="s">
        <v>862</v>
      </c>
      <c r="I10" s="174" t="s">
        <v>863</v>
      </c>
      <c r="J10" s="175" t="s">
        <v>276</v>
      </c>
      <c r="O10" s="174" t="s">
        <v>862</v>
      </c>
      <c r="P10" s="174" t="s">
        <v>863</v>
      </c>
      <c r="Q10" s="175" t="s">
        <v>276</v>
      </c>
      <c r="V10" s="174" t="s">
        <v>862</v>
      </c>
      <c r="W10" s="174" t="s">
        <v>863</v>
      </c>
      <c r="X10" s="175" t="s">
        <v>276</v>
      </c>
      <c r="AC10" s="174" t="s">
        <v>862</v>
      </c>
      <c r="AD10" s="174" t="s">
        <v>863</v>
      </c>
      <c r="AE10" s="175" t="s">
        <v>276</v>
      </c>
      <c r="AJ10" s="176" t="s">
        <v>862</v>
      </c>
      <c r="AK10" s="176" t="s">
        <v>863</v>
      </c>
      <c r="AL10" s="177" t="s">
        <v>276</v>
      </c>
      <c r="AQ10" s="178" t="s">
        <v>862</v>
      </c>
      <c r="AR10" s="174" t="s">
        <v>863</v>
      </c>
      <c r="AS10" s="175" t="s">
        <v>276</v>
      </c>
    </row>
    <row r="11" spans="1:50" ht="24">
      <c r="A11" s="192">
        <v>41180</v>
      </c>
      <c r="B11" s="193">
        <f>+'[7]ส.ค.55'!HW46</f>
        <v>5872081</v>
      </c>
      <c r="C11" s="194">
        <f>+'[7]ส.ค.55'!IB46</f>
        <v>12132</v>
      </c>
      <c r="D11" s="195"/>
      <c r="E11" s="195"/>
      <c r="F11" s="195"/>
      <c r="G11" s="195"/>
      <c r="H11" s="196"/>
      <c r="I11" s="196"/>
      <c r="J11" s="197"/>
      <c r="K11" s="195"/>
      <c r="L11" s="195"/>
      <c r="M11" s="195"/>
      <c r="N11" s="195"/>
      <c r="O11" s="196"/>
      <c r="P11" s="196"/>
      <c r="Q11" s="197"/>
      <c r="R11" s="195"/>
      <c r="S11" s="195"/>
      <c r="T11" s="195"/>
      <c r="U11" s="195"/>
      <c r="V11" s="196"/>
      <c r="W11" s="196"/>
      <c r="X11" s="197"/>
      <c r="Y11" s="195"/>
      <c r="Z11" s="195"/>
      <c r="AA11" s="195"/>
      <c r="AB11" s="195"/>
      <c r="AC11" s="196"/>
      <c r="AD11" s="196"/>
      <c r="AE11" s="197"/>
      <c r="AF11" s="195"/>
      <c r="AG11" s="195"/>
      <c r="AH11" s="195"/>
      <c r="AI11" s="195"/>
      <c r="AJ11" s="198"/>
      <c r="AK11" s="198"/>
      <c r="AL11" s="199"/>
      <c r="AM11" s="200"/>
      <c r="AN11" s="200"/>
      <c r="AO11" s="200"/>
      <c r="AP11" s="200"/>
      <c r="AQ11" s="201"/>
      <c r="AR11" s="196"/>
      <c r="AS11" s="197"/>
      <c r="AT11" s="195"/>
      <c r="AU11" s="195"/>
      <c r="AV11" s="195"/>
      <c r="AW11" s="195"/>
      <c r="AX11" s="195"/>
    </row>
    <row r="12" spans="1:50" ht="24">
      <c r="A12" s="192">
        <v>41180</v>
      </c>
      <c r="B12" s="193">
        <f>+'[7]ส.ค.55'!HW47</f>
        <v>5872082</v>
      </c>
      <c r="C12" s="194">
        <f>+'[7]ส.ค.55'!IB47</f>
        <v>2748</v>
      </c>
      <c r="D12" s="195"/>
      <c r="E12" s="195"/>
      <c r="F12" s="195" t="s">
        <v>864</v>
      </c>
      <c r="G12" s="195"/>
      <c r="H12" s="196"/>
      <c r="I12" s="196"/>
      <c r="J12" s="197"/>
      <c r="K12" s="195"/>
      <c r="L12" s="195"/>
      <c r="M12" s="195"/>
      <c r="N12" s="195"/>
      <c r="O12" s="196"/>
      <c r="P12" s="196"/>
      <c r="Q12" s="197"/>
      <c r="R12" s="195"/>
      <c r="S12" s="195"/>
      <c r="T12" s="195"/>
      <c r="U12" s="195"/>
      <c r="V12" s="196"/>
      <c r="W12" s="196"/>
      <c r="X12" s="197"/>
      <c r="Y12" s="195"/>
      <c r="Z12" s="195"/>
      <c r="AA12" s="195"/>
      <c r="AB12" s="195"/>
      <c r="AC12" s="196"/>
      <c r="AD12" s="196"/>
      <c r="AE12" s="197"/>
      <c r="AF12" s="195"/>
      <c r="AG12" s="195"/>
      <c r="AH12" s="195"/>
      <c r="AI12" s="195"/>
      <c r="AJ12" s="198"/>
      <c r="AK12" s="198"/>
      <c r="AL12" s="199"/>
      <c r="AM12" s="200"/>
      <c r="AN12" s="200"/>
      <c r="AO12" s="200"/>
      <c r="AP12" s="200"/>
      <c r="AQ12" s="201"/>
      <c r="AR12" s="196"/>
      <c r="AS12" s="197"/>
      <c r="AT12" s="195"/>
      <c r="AU12" s="195"/>
      <c r="AV12" s="195"/>
      <c r="AW12" s="195"/>
      <c r="AX12" s="195"/>
    </row>
    <row r="13" spans="1:50" ht="24">
      <c r="A13" s="192">
        <v>41180</v>
      </c>
      <c r="B13" s="193">
        <f>+'[7]ส.ค.55'!HW48</f>
        <v>5872083</v>
      </c>
      <c r="C13" s="194">
        <f>+'[7]ส.ค.55'!IB48</f>
        <v>6596</v>
      </c>
      <c r="D13" s="195"/>
      <c r="E13" s="195"/>
      <c r="F13" s="195"/>
      <c r="G13" s="195"/>
      <c r="H13" s="196"/>
      <c r="I13" s="196"/>
      <c r="J13" s="197"/>
      <c r="K13" s="195"/>
      <c r="L13" s="195"/>
      <c r="M13" s="195"/>
      <c r="N13" s="195"/>
      <c r="O13" s="196"/>
      <c r="P13" s="196"/>
      <c r="Q13" s="197"/>
      <c r="R13" s="195"/>
      <c r="S13" s="195"/>
      <c r="T13" s="195"/>
      <c r="U13" s="195"/>
      <c r="V13" s="196"/>
      <c r="W13" s="196"/>
      <c r="X13" s="197"/>
      <c r="Y13" s="195"/>
      <c r="Z13" s="195"/>
      <c r="AA13" s="195"/>
      <c r="AB13" s="195"/>
      <c r="AC13" s="196"/>
      <c r="AD13" s="196"/>
      <c r="AE13" s="197"/>
      <c r="AF13" s="195"/>
      <c r="AG13" s="195"/>
      <c r="AH13" s="195"/>
      <c r="AI13" s="195"/>
      <c r="AJ13" s="198"/>
      <c r="AK13" s="198"/>
      <c r="AL13" s="199"/>
      <c r="AM13" s="200"/>
      <c r="AN13" s="200"/>
      <c r="AO13" s="200"/>
      <c r="AP13" s="200"/>
      <c r="AQ13" s="201"/>
      <c r="AR13" s="196"/>
      <c r="AS13" s="197"/>
      <c r="AT13" s="195"/>
      <c r="AU13" s="195"/>
      <c r="AV13" s="195"/>
      <c r="AW13" s="195"/>
      <c r="AX13" s="195"/>
    </row>
    <row r="14" spans="1:50" ht="24">
      <c r="A14" s="192">
        <v>41180</v>
      </c>
      <c r="B14" s="193">
        <f>+'[7]ส.ค.55'!HW49</f>
        <v>5872084</v>
      </c>
      <c r="C14" s="194">
        <f>+'[7]ส.ค.55'!IB49</f>
        <v>1872</v>
      </c>
      <c r="D14" s="195"/>
      <c r="E14" s="195"/>
      <c r="F14" s="195"/>
      <c r="G14" s="195"/>
      <c r="H14" s="196"/>
      <c r="I14" s="196"/>
      <c r="J14" s="197"/>
      <c r="K14" s="195"/>
      <c r="L14" s="195"/>
      <c r="M14" s="195"/>
      <c r="N14" s="195"/>
      <c r="O14" s="196"/>
      <c r="P14" s="196"/>
      <c r="Q14" s="197"/>
      <c r="R14" s="195"/>
      <c r="S14" s="195"/>
      <c r="T14" s="195"/>
      <c r="U14" s="195"/>
      <c r="V14" s="196"/>
      <c r="W14" s="196"/>
      <c r="X14" s="197"/>
      <c r="Y14" s="195"/>
      <c r="Z14" s="195"/>
      <c r="AA14" s="195"/>
      <c r="AB14" s="195"/>
      <c r="AC14" s="196"/>
      <c r="AD14" s="196"/>
      <c r="AE14" s="197"/>
      <c r="AF14" s="195"/>
      <c r="AG14" s="195"/>
      <c r="AH14" s="195"/>
      <c r="AI14" s="195"/>
      <c r="AJ14" s="198"/>
      <c r="AK14" s="198"/>
      <c r="AL14" s="199"/>
      <c r="AM14" s="200"/>
      <c r="AN14" s="200"/>
      <c r="AO14" s="200"/>
      <c r="AP14" s="200"/>
      <c r="AQ14" s="201"/>
      <c r="AR14" s="196"/>
      <c r="AS14" s="197"/>
      <c r="AT14" s="195"/>
      <c r="AU14" s="195"/>
      <c r="AV14" s="195"/>
      <c r="AW14" s="195"/>
      <c r="AX14" s="195"/>
    </row>
    <row r="15" spans="1:50" ht="24">
      <c r="A15" s="192">
        <v>41180</v>
      </c>
      <c r="B15" s="193">
        <f>+'[7]ส.ค.55'!HW50</f>
        <v>5872085</v>
      </c>
      <c r="C15" s="194">
        <f>+'[7]ส.ค.55'!IB50</f>
        <v>1500</v>
      </c>
      <c r="D15" s="195"/>
      <c r="E15" s="195"/>
      <c r="F15" s="195"/>
      <c r="G15" s="195"/>
      <c r="H15" s="196"/>
      <c r="I15" s="196"/>
      <c r="J15" s="197"/>
      <c r="K15" s="195"/>
      <c r="L15" s="195"/>
      <c r="M15" s="195"/>
      <c r="N15" s="195"/>
      <c r="O15" s="196"/>
      <c r="P15" s="196"/>
      <c r="Q15" s="197"/>
      <c r="R15" s="195"/>
      <c r="S15" s="195"/>
      <c r="T15" s="195"/>
      <c r="U15" s="195"/>
      <c r="V15" s="196"/>
      <c r="W15" s="196"/>
      <c r="X15" s="197"/>
      <c r="Y15" s="195"/>
      <c r="Z15" s="195"/>
      <c r="AA15" s="195"/>
      <c r="AB15" s="195"/>
      <c r="AC15" s="196"/>
      <c r="AD15" s="196"/>
      <c r="AE15" s="197"/>
      <c r="AF15" s="195"/>
      <c r="AG15" s="195"/>
      <c r="AH15" s="195"/>
      <c r="AI15" s="195"/>
      <c r="AJ15" s="198"/>
      <c r="AK15" s="198"/>
      <c r="AL15" s="199"/>
      <c r="AM15" s="200"/>
      <c r="AN15" s="200"/>
      <c r="AO15" s="200"/>
      <c r="AP15" s="200"/>
      <c r="AQ15" s="201"/>
      <c r="AR15" s="196"/>
      <c r="AS15" s="197"/>
      <c r="AT15" s="195"/>
      <c r="AU15" s="195"/>
      <c r="AV15" s="195"/>
      <c r="AW15" s="195"/>
      <c r="AX15" s="195"/>
    </row>
    <row r="16" spans="1:50" ht="24">
      <c r="A16" s="192">
        <v>41180</v>
      </c>
      <c r="B16" s="193">
        <f>+'[7]ส.ค.55'!HW51</f>
        <v>5872086</v>
      </c>
      <c r="C16" s="194">
        <f>+'[7]ส.ค.55'!IB51</f>
        <v>1500</v>
      </c>
      <c r="D16" s="195"/>
      <c r="E16" s="195"/>
      <c r="F16" s="195"/>
      <c r="G16" s="195"/>
      <c r="H16" s="196"/>
      <c r="I16" s="196"/>
      <c r="J16" s="197"/>
      <c r="K16" s="195"/>
      <c r="L16" s="195"/>
      <c r="M16" s="195"/>
      <c r="N16" s="195"/>
      <c r="O16" s="196"/>
      <c r="P16" s="196"/>
      <c r="Q16" s="197"/>
      <c r="R16" s="195"/>
      <c r="S16" s="195"/>
      <c r="T16" s="195"/>
      <c r="U16" s="195"/>
      <c r="V16" s="196"/>
      <c r="W16" s="196"/>
      <c r="X16" s="197"/>
      <c r="Y16" s="195"/>
      <c r="Z16" s="195"/>
      <c r="AA16" s="195"/>
      <c r="AB16" s="195"/>
      <c r="AC16" s="196"/>
      <c r="AD16" s="196"/>
      <c r="AE16" s="197"/>
      <c r="AF16" s="195"/>
      <c r="AG16" s="195"/>
      <c r="AH16" s="195"/>
      <c r="AI16" s="195"/>
      <c r="AJ16" s="198"/>
      <c r="AK16" s="198"/>
      <c r="AL16" s="199"/>
      <c r="AM16" s="200"/>
      <c r="AN16" s="200"/>
      <c r="AO16" s="200"/>
      <c r="AP16" s="200"/>
      <c r="AQ16" s="201"/>
      <c r="AR16" s="196"/>
      <c r="AS16" s="197"/>
      <c r="AT16" s="195"/>
      <c r="AU16" s="195"/>
      <c r="AV16" s="195"/>
      <c r="AW16" s="195"/>
      <c r="AX16" s="195"/>
    </row>
    <row r="17" spans="1:50" ht="24">
      <c r="A17" s="192">
        <v>41180</v>
      </c>
      <c r="B17" s="193">
        <f>+'[7]ส.ค.55'!HW52</f>
        <v>5872087</v>
      </c>
      <c r="C17" s="194">
        <f>+'[7]ส.ค.55'!IB52</f>
        <v>8761.5</v>
      </c>
      <c r="D17" s="195"/>
      <c r="E17" s="195"/>
      <c r="F17" s="195"/>
      <c r="G17" s="195"/>
      <c r="H17" s="192"/>
      <c r="I17" s="202"/>
      <c r="J17" s="203"/>
      <c r="K17" s="195"/>
      <c r="L17" s="204"/>
      <c r="M17" s="205"/>
      <c r="N17" s="195"/>
      <c r="O17" s="192"/>
      <c r="P17" s="202"/>
      <c r="Q17" s="203"/>
      <c r="R17" s="195"/>
      <c r="S17" s="204"/>
      <c r="T17" s="205"/>
      <c r="U17" s="195"/>
      <c r="V17" s="192"/>
      <c r="W17" s="202"/>
      <c r="X17" s="203"/>
      <c r="Y17" s="195"/>
      <c r="Z17" s="204"/>
      <c r="AA17" s="205"/>
      <c r="AB17" s="195"/>
      <c r="AC17" s="192"/>
      <c r="AD17" s="202"/>
      <c r="AE17" s="203"/>
      <c r="AF17" s="195"/>
      <c r="AG17" s="204"/>
      <c r="AH17" s="205"/>
      <c r="AI17" s="195"/>
      <c r="AJ17" s="206"/>
      <c r="AK17" s="207"/>
      <c r="AL17" s="208"/>
      <c r="AM17" s="200"/>
      <c r="AN17" s="209"/>
      <c r="AO17" s="210"/>
      <c r="AP17" s="200"/>
      <c r="AQ17" s="211"/>
      <c r="AR17" s="202"/>
      <c r="AS17" s="203"/>
      <c r="AT17" s="195"/>
      <c r="AU17" s="204"/>
      <c r="AV17" s="205"/>
      <c r="AW17" s="195"/>
      <c r="AX17" s="195"/>
    </row>
    <row r="18" spans="1:50" ht="24">
      <c r="A18" s="192">
        <v>41180</v>
      </c>
      <c r="B18" s="193">
        <f>+'[7]ส.ค.55'!HW53</f>
        <v>5872088</v>
      </c>
      <c r="C18" s="194">
        <f>+'[7]ส.ค.55'!IB53</f>
        <v>11829.6</v>
      </c>
      <c r="D18" s="195"/>
      <c r="E18" s="195"/>
      <c r="F18" s="195"/>
      <c r="G18" s="195"/>
      <c r="H18" s="192"/>
      <c r="I18" s="202"/>
      <c r="J18" s="203"/>
      <c r="K18" s="195"/>
      <c r="L18" s="204"/>
      <c r="M18" s="205"/>
      <c r="N18" s="195"/>
      <c r="O18" s="192"/>
      <c r="P18" s="202"/>
      <c r="Q18" s="203"/>
      <c r="R18" s="195"/>
      <c r="S18" s="204"/>
      <c r="T18" s="205"/>
      <c r="U18" s="195"/>
      <c r="V18" s="192"/>
      <c r="W18" s="202"/>
      <c r="X18" s="203"/>
      <c r="Y18" s="195"/>
      <c r="Z18" s="204"/>
      <c r="AA18" s="205"/>
      <c r="AB18" s="195"/>
      <c r="AC18" s="192"/>
      <c r="AD18" s="202"/>
      <c r="AE18" s="203"/>
      <c r="AF18" s="195"/>
      <c r="AG18" s="204"/>
      <c r="AH18" s="205"/>
      <c r="AI18" s="195"/>
      <c r="AJ18" s="206"/>
      <c r="AK18" s="207"/>
      <c r="AL18" s="208"/>
      <c r="AM18" s="200"/>
      <c r="AN18" s="209"/>
      <c r="AO18" s="210"/>
      <c r="AP18" s="200"/>
      <c r="AQ18" s="211"/>
      <c r="AR18" s="202"/>
      <c r="AS18" s="203"/>
      <c r="AT18" s="195"/>
      <c r="AU18" s="204"/>
      <c r="AV18" s="205"/>
      <c r="AW18" s="195"/>
      <c r="AX18" s="195"/>
    </row>
    <row r="19" spans="1:50" ht="24">
      <c r="A19" s="192">
        <v>41180</v>
      </c>
      <c r="B19" s="193">
        <f>+'[7]ส.ค.55'!HW54</f>
        <v>5872090</v>
      </c>
      <c r="C19" s="194">
        <f>+'[7]ส.ค.55'!IB54</f>
        <v>6371.64</v>
      </c>
      <c r="D19" s="195"/>
      <c r="E19" s="204"/>
      <c r="F19" s="205"/>
      <c r="G19" s="195"/>
      <c r="H19" s="192"/>
      <c r="I19" s="202"/>
      <c r="J19" s="203"/>
      <c r="K19" s="195"/>
      <c r="L19" s="204"/>
      <c r="M19" s="205"/>
      <c r="N19" s="195"/>
      <c r="O19" s="192"/>
      <c r="P19" s="202"/>
      <c r="Q19" s="203"/>
      <c r="R19" s="195"/>
      <c r="S19" s="204"/>
      <c r="T19" s="205"/>
      <c r="U19" s="195"/>
      <c r="V19" s="192"/>
      <c r="W19" s="202"/>
      <c r="X19" s="203"/>
      <c r="Y19" s="195"/>
      <c r="Z19" s="204"/>
      <c r="AA19" s="205"/>
      <c r="AB19" s="195"/>
      <c r="AC19" s="192"/>
      <c r="AD19" s="202"/>
      <c r="AE19" s="203"/>
      <c r="AF19" s="195"/>
      <c r="AG19" s="204"/>
      <c r="AH19" s="205"/>
      <c r="AI19" s="195"/>
      <c r="AJ19" s="206"/>
      <c r="AK19" s="207"/>
      <c r="AL19" s="208"/>
      <c r="AM19" s="200"/>
      <c r="AN19" s="209"/>
      <c r="AO19" s="210"/>
      <c r="AP19" s="200"/>
      <c r="AQ19" s="211"/>
      <c r="AR19" s="202"/>
      <c r="AS19" s="203"/>
      <c r="AT19" s="195"/>
      <c r="AU19" s="204"/>
      <c r="AV19" s="205"/>
      <c r="AW19" s="195"/>
      <c r="AX19" s="195"/>
    </row>
    <row r="20" spans="1:50" ht="24">
      <c r="A20" s="192">
        <v>41180</v>
      </c>
      <c r="B20" s="193">
        <f>+'[7]ส.ค.55'!HW55</f>
        <v>5872091</v>
      </c>
      <c r="C20" s="194">
        <f>+'[7]ส.ค.55'!IB55</f>
        <v>182100</v>
      </c>
      <c r="D20" s="195"/>
      <c r="E20" s="195"/>
      <c r="F20" s="195"/>
      <c r="G20" s="195"/>
      <c r="H20" s="192"/>
      <c r="I20" s="202"/>
      <c r="J20" s="203"/>
      <c r="K20" s="195"/>
      <c r="L20" s="204"/>
      <c r="M20" s="205"/>
      <c r="N20" s="195"/>
      <c r="O20" s="192"/>
      <c r="P20" s="202"/>
      <c r="Q20" s="203"/>
      <c r="R20" s="195"/>
      <c r="S20" s="204"/>
      <c r="T20" s="205"/>
      <c r="U20" s="195"/>
      <c r="V20" s="192"/>
      <c r="W20" s="202"/>
      <c r="X20" s="203"/>
      <c r="Y20" s="195"/>
      <c r="Z20" s="204"/>
      <c r="AA20" s="205"/>
      <c r="AB20" s="195"/>
      <c r="AC20" s="192"/>
      <c r="AD20" s="202"/>
      <c r="AE20" s="203"/>
      <c r="AF20" s="195"/>
      <c r="AG20" s="204"/>
      <c r="AH20" s="205"/>
      <c r="AI20" s="195"/>
      <c r="AJ20" s="206"/>
      <c r="AK20" s="207"/>
      <c r="AL20" s="208"/>
      <c r="AM20" s="200"/>
      <c r="AN20" s="209"/>
      <c r="AO20" s="210"/>
      <c r="AP20" s="200"/>
      <c r="AQ20" s="211"/>
      <c r="AR20" s="202"/>
      <c r="AS20" s="203"/>
      <c r="AT20" s="195"/>
      <c r="AU20" s="204"/>
      <c r="AV20" s="205"/>
      <c r="AW20" s="195"/>
      <c r="AX20" s="195"/>
    </row>
    <row r="21" spans="1:50" ht="24">
      <c r="A21" s="192">
        <v>41180</v>
      </c>
      <c r="B21" s="193">
        <f>+'[7]ส.ค.55'!HW56</f>
        <v>5872093</v>
      </c>
      <c r="C21" s="194">
        <f>+'[7]ส.ค.55'!IB56</f>
        <v>127460</v>
      </c>
      <c r="D21" s="212"/>
      <c r="E21" s="213"/>
      <c r="F21" s="214"/>
      <c r="G21" s="195"/>
      <c r="H21" s="192"/>
      <c r="I21" s="202"/>
      <c r="J21" s="203"/>
      <c r="K21" s="195"/>
      <c r="L21" s="204"/>
      <c r="M21" s="205"/>
      <c r="N21" s="195"/>
      <c r="O21" s="192"/>
      <c r="P21" s="202"/>
      <c r="Q21" s="203"/>
      <c r="R21" s="195"/>
      <c r="S21" s="204"/>
      <c r="T21" s="205"/>
      <c r="U21" s="195"/>
      <c r="V21" s="192"/>
      <c r="W21" s="202"/>
      <c r="X21" s="203"/>
      <c r="Y21" s="195"/>
      <c r="Z21" s="204"/>
      <c r="AA21" s="205"/>
      <c r="AB21" s="195"/>
      <c r="AC21" s="192"/>
      <c r="AD21" s="202"/>
      <c r="AE21" s="203"/>
      <c r="AF21" s="195"/>
      <c r="AG21" s="204"/>
      <c r="AH21" s="205"/>
      <c r="AI21" s="195"/>
      <c r="AJ21" s="206"/>
      <c r="AK21" s="207"/>
      <c r="AL21" s="208"/>
      <c r="AM21" s="200"/>
      <c r="AN21" s="209"/>
      <c r="AO21" s="210"/>
      <c r="AP21" s="200"/>
      <c r="AQ21" s="211"/>
      <c r="AR21" s="202"/>
      <c r="AS21" s="203"/>
      <c r="AT21" s="195"/>
      <c r="AU21" s="204"/>
      <c r="AV21" s="205"/>
      <c r="AW21" s="195"/>
      <c r="AX21" s="195"/>
    </row>
    <row r="22" spans="1:50" ht="24">
      <c r="A22" s="192">
        <v>41180</v>
      </c>
      <c r="B22" s="193">
        <f>+'[7]ส.ค.55'!HW57</f>
        <v>5872094</v>
      </c>
      <c r="C22" s="194">
        <f>+'[7]ส.ค.55'!IB57</f>
        <v>29700</v>
      </c>
      <c r="D22" s="215"/>
      <c r="E22" s="216"/>
      <c r="F22" s="216"/>
      <c r="G22" s="216"/>
      <c r="H22" s="192"/>
      <c r="I22" s="202"/>
      <c r="J22" s="203"/>
      <c r="K22" s="195"/>
      <c r="L22" s="204"/>
      <c r="M22" s="205"/>
      <c r="N22" s="195"/>
      <c r="O22" s="192"/>
      <c r="P22" s="202"/>
      <c r="Q22" s="203"/>
      <c r="R22" s="195"/>
      <c r="S22" s="204"/>
      <c r="T22" s="205"/>
      <c r="U22" s="195"/>
      <c r="V22" s="192"/>
      <c r="W22" s="202"/>
      <c r="X22" s="203"/>
      <c r="Y22" s="195"/>
      <c r="Z22" s="204"/>
      <c r="AA22" s="205"/>
      <c r="AB22" s="195"/>
      <c r="AC22" s="192"/>
      <c r="AD22" s="202"/>
      <c r="AE22" s="203"/>
      <c r="AF22" s="195"/>
      <c r="AG22" s="204"/>
      <c r="AH22" s="205"/>
      <c r="AI22" s="195"/>
      <c r="AJ22" s="206"/>
      <c r="AK22" s="207"/>
      <c r="AL22" s="208"/>
      <c r="AM22" s="200"/>
      <c r="AN22" s="209"/>
      <c r="AO22" s="210"/>
      <c r="AP22" s="200"/>
      <c r="AQ22" s="211"/>
      <c r="AR22" s="202"/>
      <c r="AS22" s="203"/>
      <c r="AT22" s="195"/>
      <c r="AU22" s="204"/>
      <c r="AV22" s="205"/>
      <c r="AW22" s="195"/>
      <c r="AX22" s="195"/>
    </row>
    <row r="23" spans="1:50" ht="24">
      <c r="A23" s="192">
        <v>41180</v>
      </c>
      <c r="B23" s="193">
        <f>+'[7]ส.ค.55'!HW58</f>
        <v>5872095</v>
      </c>
      <c r="C23" s="194">
        <f>+'[7]ส.ค.55'!IB58</f>
        <v>10508</v>
      </c>
      <c r="D23" s="215"/>
      <c r="E23" s="216"/>
      <c r="F23" s="216"/>
      <c r="G23" s="216"/>
      <c r="H23" s="195" t="s">
        <v>865</v>
      </c>
      <c r="I23" s="195"/>
      <c r="J23" s="217"/>
      <c r="K23" s="195"/>
      <c r="L23" s="195"/>
      <c r="M23" s="195"/>
      <c r="N23" s="195"/>
      <c r="O23" s="195" t="s">
        <v>865</v>
      </c>
      <c r="P23" s="195"/>
      <c r="Q23" s="217"/>
      <c r="R23" s="195"/>
      <c r="S23" s="195"/>
      <c r="T23" s="195"/>
      <c r="U23" s="195"/>
      <c r="V23" s="195" t="s">
        <v>865</v>
      </c>
      <c r="W23" s="195"/>
      <c r="X23" s="217"/>
      <c r="Y23" s="195"/>
      <c r="Z23" s="195"/>
      <c r="AA23" s="195"/>
      <c r="AB23" s="195"/>
      <c r="AC23" s="195" t="s">
        <v>865</v>
      </c>
      <c r="AD23" s="195"/>
      <c r="AE23" s="217"/>
      <c r="AF23" s="195"/>
      <c r="AG23" s="195"/>
      <c r="AH23" s="195"/>
      <c r="AI23" s="195"/>
      <c r="AJ23" s="200" t="s">
        <v>865</v>
      </c>
      <c r="AK23" s="200"/>
      <c r="AL23" s="218"/>
      <c r="AM23" s="200"/>
      <c r="AN23" s="200"/>
      <c r="AO23" s="200"/>
      <c r="AP23" s="200"/>
      <c r="AQ23" s="219" t="s">
        <v>865</v>
      </c>
      <c r="AR23" s="195"/>
      <c r="AS23" s="217"/>
      <c r="AT23" s="195"/>
      <c r="AU23" s="195"/>
      <c r="AV23" s="195"/>
      <c r="AW23" s="195"/>
      <c r="AX23" s="195"/>
    </row>
    <row r="24" spans="1:50" ht="24">
      <c r="A24" s="192">
        <v>41180</v>
      </c>
      <c r="B24" s="193">
        <f>+'[7]ส.ค.55'!HW59</f>
        <v>5872096</v>
      </c>
      <c r="C24" s="194">
        <f>+'[7]ส.ค.55'!IB59</f>
        <v>10608</v>
      </c>
      <c r="D24" s="215"/>
      <c r="E24" s="216"/>
      <c r="F24" s="216"/>
      <c r="G24" s="216"/>
      <c r="H24" s="45" t="s">
        <v>866</v>
      </c>
      <c r="I24" s="45"/>
      <c r="J24" s="220"/>
      <c r="K24" s="45"/>
      <c r="L24" s="45"/>
      <c r="M24" s="24"/>
      <c r="N24" s="45"/>
      <c r="O24" s="45" t="s">
        <v>866</v>
      </c>
      <c r="P24" s="45"/>
      <c r="Q24" s="220"/>
      <c r="R24" s="45"/>
      <c r="S24" s="45"/>
      <c r="T24" s="24"/>
      <c r="U24" s="45"/>
      <c r="V24" s="45" t="s">
        <v>866</v>
      </c>
      <c r="W24" s="45"/>
      <c r="X24" s="220"/>
      <c r="Y24" s="45"/>
      <c r="Z24" s="45"/>
      <c r="AA24" s="24"/>
      <c r="AB24" s="45"/>
      <c r="AC24" s="45" t="s">
        <v>866</v>
      </c>
      <c r="AD24" s="45"/>
      <c r="AE24" s="220"/>
      <c r="AF24" s="45"/>
      <c r="AG24" s="45"/>
      <c r="AH24" s="24"/>
      <c r="AI24" s="45"/>
      <c r="AJ24" s="157" t="s">
        <v>867</v>
      </c>
      <c r="AK24" s="157" t="s">
        <v>968</v>
      </c>
      <c r="AL24" s="221"/>
      <c r="AM24" s="157"/>
      <c r="AN24" s="433">
        <v>0.59</v>
      </c>
      <c r="AO24" s="433"/>
      <c r="AP24" s="157"/>
      <c r="AQ24" s="7" t="s">
        <v>868</v>
      </c>
      <c r="AR24" s="45"/>
      <c r="AS24" s="220"/>
      <c r="AT24" s="45"/>
      <c r="AU24" s="45"/>
      <c r="AV24" s="24"/>
      <c r="AW24" s="45"/>
      <c r="AX24" s="45"/>
    </row>
    <row r="25" spans="1:50" ht="24">
      <c r="A25" s="192">
        <v>41180</v>
      </c>
      <c r="B25" s="193">
        <f>+'[7]ส.ค.55'!HW60</f>
        <v>5872097</v>
      </c>
      <c r="C25" s="194">
        <f>+'[7]ส.ค.55'!IB60</f>
        <v>39314</v>
      </c>
      <c r="D25" s="212"/>
      <c r="E25" s="195"/>
      <c r="F25" s="195"/>
      <c r="G25" s="195"/>
      <c r="H25" s="222"/>
      <c r="I25" s="195"/>
      <c r="J25" s="223"/>
      <c r="K25" s="212"/>
      <c r="L25" s="195"/>
      <c r="M25" s="224"/>
      <c r="N25" s="195"/>
      <c r="O25" s="222"/>
      <c r="P25" s="195"/>
      <c r="Q25" s="223"/>
      <c r="R25" s="212"/>
      <c r="S25" s="195"/>
      <c r="T25" s="224"/>
      <c r="U25" s="195"/>
      <c r="V25" s="222"/>
      <c r="W25" s="195"/>
      <c r="X25" s="223"/>
      <c r="Y25" s="212"/>
      <c r="Z25" s="195"/>
      <c r="AA25" s="224"/>
      <c r="AB25" s="195"/>
      <c r="AC25" s="222"/>
      <c r="AD25" s="195"/>
      <c r="AE25" s="223"/>
      <c r="AF25" s="212"/>
      <c r="AG25" s="195"/>
      <c r="AH25" s="224"/>
      <c r="AI25" s="195"/>
      <c r="AJ25" s="292" t="s">
        <v>970</v>
      </c>
      <c r="AK25" s="200" t="s">
        <v>969</v>
      </c>
      <c r="AL25" s="225"/>
      <c r="AM25" s="226"/>
      <c r="AN25" s="433">
        <v>36324.53</v>
      </c>
      <c r="AO25" s="433"/>
      <c r="AP25" s="200"/>
      <c r="AQ25" s="224"/>
      <c r="AR25" s="195"/>
      <c r="AS25" s="223"/>
      <c r="AT25" s="212"/>
      <c r="AU25" s="195"/>
      <c r="AV25" s="224"/>
      <c r="AW25" s="195"/>
      <c r="AX25" s="195"/>
    </row>
    <row r="26" spans="1:50" s="229" customFormat="1" ht="24">
      <c r="A26" s="192">
        <v>41180</v>
      </c>
      <c r="B26" s="193">
        <f>+'[7]ส.ค.55'!HW61</f>
        <v>5872098</v>
      </c>
      <c r="C26" s="194">
        <f>+'[7]ส.ค.55'!IB61</f>
        <v>792</v>
      </c>
      <c r="D26" s="215"/>
      <c r="E26" s="216"/>
      <c r="F26" s="216"/>
      <c r="G26" s="216"/>
      <c r="H26" s="195"/>
      <c r="I26" s="195"/>
      <c r="J26" s="223"/>
      <c r="K26" s="212"/>
      <c r="L26" s="195"/>
      <c r="M26" s="224"/>
      <c r="N26" s="195"/>
      <c r="O26" s="195"/>
      <c r="P26" s="195"/>
      <c r="Q26" s="223"/>
      <c r="R26" s="212"/>
      <c r="S26" s="195"/>
      <c r="T26" s="224"/>
      <c r="U26" s="195"/>
      <c r="V26" s="195"/>
      <c r="W26" s="195"/>
      <c r="X26" s="223"/>
      <c r="Y26" s="212"/>
      <c r="Z26" s="195"/>
      <c r="AA26" s="224"/>
      <c r="AB26" s="195"/>
      <c r="AC26" s="195"/>
      <c r="AD26" s="195"/>
      <c r="AE26" s="223"/>
      <c r="AF26" s="212"/>
      <c r="AG26" s="195"/>
      <c r="AH26" s="224"/>
      <c r="AI26" s="195"/>
      <c r="AJ26" s="200"/>
      <c r="AK26" s="200"/>
      <c r="AL26" s="225"/>
      <c r="AM26" s="226"/>
      <c r="AN26" s="227"/>
      <c r="AO26" s="228"/>
      <c r="AP26" s="200"/>
      <c r="AQ26" s="219"/>
      <c r="AR26" s="195"/>
      <c r="AS26" s="223"/>
      <c r="AT26" s="212"/>
      <c r="AU26" s="195"/>
      <c r="AV26" s="224"/>
      <c r="AW26" s="195"/>
      <c r="AX26" s="195"/>
    </row>
    <row r="27" spans="1:50" s="229" customFormat="1" ht="24">
      <c r="A27" s="192">
        <v>41180</v>
      </c>
      <c r="B27" s="193">
        <f>+'[7]ส.ค.55'!HW62</f>
        <v>5872099</v>
      </c>
      <c r="C27" s="194">
        <f>+'[7]ส.ค.55'!IB62</f>
        <v>18810</v>
      </c>
      <c r="D27" s="215"/>
      <c r="E27" s="216"/>
      <c r="F27" s="216"/>
      <c r="G27" s="216"/>
      <c r="H27" s="230" t="s">
        <v>869</v>
      </c>
      <c r="I27" s="195"/>
      <c r="J27" s="217"/>
      <c r="K27" s="195"/>
      <c r="L27" s="427">
        <f>+L4+M26</f>
        <v>456.45</v>
      </c>
      <c r="M27" s="428"/>
      <c r="N27" s="195"/>
      <c r="O27" s="230" t="s">
        <v>869</v>
      </c>
      <c r="P27" s="195"/>
      <c r="Q27" s="217"/>
      <c r="R27" s="195"/>
      <c r="S27" s="427">
        <f>+S4</f>
        <v>91997.47</v>
      </c>
      <c r="T27" s="428"/>
      <c r="U27" s="195"/>
      <c r="V27" s="230" t="s">
        <v>869</v>
      </c>
      <c r="W27" s="195"/>
      <c r="X27" s="217"/>
      <c r="Y27" s="195"/>
      <c r="Z27" s="427">
        <v>600000</v>
      </c>
      <c r="AA27" s="428"/>
      <c r="AB27" s="195"/>
      <c r="AC27" s="230" t="s">
        <v>869</v>
      </c>
      <c r="AD27" s="195"/>
      <c r="AE27" s="217"/>
      <c r="AF27" s="195"/>
      <c r="AG27" s="427">
        <f>+AG4</f>
        <v>28284.88</v>
      </c>
      <c r="AH27" s="428"/>
      <c r="AI27" s="195"/>
      <c r="AJ27" s="200" t="s">
        <v>869</v>
      </c>
      <c r="AK27" s="200"/>
      <c r="AL27" s="218"/>
      <c r="AM27" s="200"/>
      <c r="AN27" s="430">
        <f>+AN4+AN6+AN24-AN25</f>
        <v>10663895.78</v>
      </c>
      <c r="AO27" s="430"/>
      <c r="AP27" s="200"/>
      <c r="AQ27" s="231" t="s">
        <v>869</v>
      </c>
      <c r="AR27" s="195"/>
      <c r="AS27" s="217"/>
      <c r="AT27" s="195"/>
      <c r="AU27" s="427">
        <f>+AU4</f>
        <v>1573345.7</v>
      </c>
      <c r="AV27" s="428"/>
      <c r="AW27" s="195"/>
      <c r="AX27" s="195"/>
    </row>
    <row r="28" spans="1:50" s="229" customFormat="1" ht="24">
      <c r="A28" s="192">
        <v>41180</v>
      </c>
      <c r="B28" s="193">
        <f>+'[7]ส.ค.55'!HW63</f>
        <v>5872100</v>
      </c>
      <c r="C28" s="194">
        <f>+'[7]ส.ค.55'!IB63</f>
        <v>186</v>
      </c>
      <c r="D28" s="215"/>
      <c r="E28" s="216"/>
      <c r="F28" s="216"/>
      <c r="G28" s="216"/>
      <c r="H28" s="232" t="s">
        <v>870</v>
      </c>
      <c r="I28" s="232"/>
      <c r="J28" s="233"/>
      <c r="K28" s="232" t="s">
        <v>871</v>
      </c>
      <c r="L28" s="232"/>
      <c r="M28" s="232"/>
      <c r="N28" s="232"/>
      <c r="O28" s="232" t="s">
        <v>870</v>
      </c>
      <c r="P28" s="232"/>
      <c r="Q28" s="233"/>
      <c r="R28" s="232" t="s">
        <v>871</v>
      </c>
      <c r="S28" s="232"/>
      <c r="T28" s="232"/>
      <c r="U28" s="232"/>
      <c r="V28" s="232" t="s">
        <v>870</v>
      </c>
      <c r="W28" s="232"/>
      <c r="X28" s="233"/>
      <c r="Y28" s="232" t="s">
        <v>871</v>
      </c>
      <c r="Z28" s="232"/>
      <c r="AA28" s="232"/>
      <c r="AB28" s="232"/>
      <c r="AC28" s="232" t="s">
        <v>870</v>
      </c>
      <c r="AD28" s="232"/>
      <c r="AE28" s="233"/>
      <c r="AF28" s="232" t="s">
        <v>871</v>
      </c>
      <c r="AG28" s="232"/>
      <c r="AH28" s="232"/>
      <c r="AI28" s="232"/>
      <c r="AJ28" s="227" t="s">
        <v>870</v>
      </c>
      <c r="AK28" s="227"/>
      <c r="AL28" s="234"/>
      <c r="AM28" s="227" t="s">
        <v>871</v>
      </c>
      <c r="AN28" s="157"/>
      <c r="AO28" s="157"/>
      <c r="AP28" s="227"/>
      <c r="AQ28" s="235" t="s">
        <v>870</v>
      </c>
      <c r="AR28" s="232"/>
      <c r="AS28" s="233"/>
      <c r="AT28" s="232" t="s">
        <v>871</v>
      </c>
      <c r="AU28" s="232"/>
      <c r="AV28" s="232"/>
      <c r="AW28" s="232"/>
      <c r="AX28" s="232"/>
    </row>
    <row r="29" spans="1:50" s="229" customFormat="1" ht="24">
      <c r="A29" s="192">
        <v>41180</v>
      </c>
      <c r="B29" s="193">
        <f>+'[7]ส.ค.55'!HW64</f>
        <v>5872101</v>
      </c>
      <c r="C29" s="194">
        <f>+'[7]ส.ค.55'!IB64</f>
        <v>40926.6</v>
      </c>
      <c r="D29" s="215"/>
      <c r="E29" s="216"/>
      <c r="F29" s="216"/>
      <c r="G29" s="216"/>
      <c r="H29" s="45" t="s">
        <v>872</v>
      </c>
      <c r="I29" s="45"/>
      <c r="J29" s="172"/>
      <c r="K29" s="45" t="s">
        <v>873</v>
      </c>
      <c r="L29" s="45"/>
      <c r="M29" s="45"/>
      <c r="N29" s="45"/>
      <c r="O29" s="45" t="s">
        <v>872</v>
      </c>
      <c r="P29" s="45"/>
      <c r="Q29" s="172"/>
      <c r="R29" s="45" t="s">
        <v>884</v>
      </c>
      <c r="S29" s="45"/>
      <c r="T29" s="45"/>
      <c r="U29" s="45"/>
      <c r="V29" s="45" t="s">
        <v>874</v>
      </c>
      <c r="W29" s="45"/>
      <c r="X29" s="172"/>
      <c r="Y29" s="45" t="s">
        <v>875</v>
      </c>
      <c r="Z29" s="45"/>
      <c r="AA29" s="45"/>
      <c r="AB29" s="45"/>
      <c r="AC29" s="45" t="s">
        <v>872</v>
      </c>
      <c r="AD29" s="45"/>
      <c r="AE29" s="172"/>
      <c r="AF29" s="45" t="s">
        <v>875</v>
      </c>
      <c r="AG29" s="45"/>
      <c r="AH29" s="45"/>
      <c r="AI29" s="45"/>
      <c r="AJ29" s="157" t="s">
        <v>872</v>
      </c>
      <c r="AK29" s="157"/>
      <c r="AL29" s="173"/>
      <c r="AM29" s="157" t="s">
        <v>876</v>
      </c>
      <c r="AN29" s="157"/>
      <c r="AO29" s="173"/>
      <c r="AP29" s="2"/>
      <c r="AQ29" s="7" t="s">
        <v>877</v>
      </c>
      <c r="AR29" s="45"/>
      <c r="AS29" s="45"/>
      <c r="AT29" s="236" t="s">
        <v>878</v>
      </c>
      <c r="AU29" s="45"/>
      <c r="AV29" s="45"/>
      <c r="AW29" s="45"/>
      <c r="AX29" s="45"/>
    </row>
    <row r="30" spans="1:50" s="242" customFormat="1" ht="24">
      <c r="A30" s="192">
        <v>41180</v>
      </c>
      <c r="B30" s="193">
        <f>+'[7]ส.ค.55'!HW65</f>
        <v>5872102</v>
      </c>
      <c r="C30" s="194">
        <f>+'[7]ส.ค.55'!IB65</f>
        <v>60885</v>
      </c>
      <c r="D30" s="237"/>
      <c r="E30" s="238"/>
      <c r="F30" s="238"/>
      <c r="G30" s="238"/>
      <c r="H30" s="48" t="s">
        <v>879</v>
      </c>
      <c r="I30" s="48"/>
      <c r="J30" s="239"/>
      <c r="K30" s="48" t="s">
        <v>880</v>
      </c>
      <c r="L30" s="48"/>
      <c r="M30" s="48"/>
      <c r="N30" s="48"/>
      <c r="O30" s="48" t="s">
        <v>879</v>
      </c>
      <c r="P30" s="48"/>
      <c r="Q30" s="239"/>
      <c r="R30" s="48" t="s">
        <v>880</v>
      </c>
      <c r="S30" s="48"/>
      <c r="T30" s="48"/>
      <c r="U30" s="48"/>
      <c r="V30" s="48" t="s">
        <v>879</v>
      </c>
      <c r="W30" s="48"/>
      <c r="X30" s="239"/>
      <c r="Y30" s="48" t="s">
        <v>880</v>
      </c>
      <c r="Z30" s="48"/>
      <c r="AA30" s="48"/>
      <c r="AB30" s="48"/>
      <c r="AC30" s="48" t="s">
        <v>879</v>
      </c>
      <c r="AD30" s="48"/>
      <c r="AE30" s="239"/>
      <c r="AF30" s="48" t="s">
        <v>880</v>
      </c>
      <c r="AG30" s="48"/>
      <c r="AH30" s="48"/>
      <c r="AI30" s="48"/>
      <c r="AJ30" s="240" t="s">
        <v>879</v>
      </c>
      <c r="AK30" s="240"/>
      <c r="AL30" s="241"/>
      <c r="AM30" s="240" t="s">
        <v>880</v>
      </c>
      <c r="AN30" s="240"/>
      <c r="AO30" s="240"/>
      <c r="AP30" s="240"/>
      <c r="AQ30" s="112" t="s">
        <v>879</v>
      </c>
      <c r="AR30" s="48"/>
      <c r="AS30" s="239"/>
      <c r="AT30" s="48" t="s">
        <v>880</v>
      </c>
      <c r="AU30" s="48"/>
      <c r="AV30" s="48"/>
      <c r="AW30" s="48"/>
      <c r="AX30" s="48"/>
    </row>
    <row r="31" spans="1:7" ht="24">
      <c r="A31" s="192">
        <v>41180</v>
      </c>
      <c r="B31" s="193">
        <f>+'[7]ส.ค.55'!HW66</f>
        <v>5872103</v>
      </c>
      <c r="C31" s="194">
        <f>+'[7]ส.ค.55'!IB66</f>
        <v>7672.5</v>
      </c>
      <c r="D31" s="212"/>
      <c r="E31" s="195"/>
      <c r="F31" s="195"/>
      <c r="G31" s="195"/>
    </row>
    <row r="32" spans="1:7" ht="24">
      <c r="A32" s="192">
        <v>41180</v>
      </c>
      <c r="B32" s="193">
        <f>+'[7]ส.ค.55'!HW67</f>
        <v>5872104</v>
      </c>
      <c r="C32" s="194">
        <f>+'[7]ส.ค.55'!IB67</f>
        <v>5324</v>
      </c>
      <c r="D32" s="212"/>
      <c r="E32" s="195"/>
      <c r="F32" s="195"/>
      <c r="G32" s="195"/>
    </row>
    <row r="33" spans="1:7" ht="24">
      <c r="A33" s="192">
        <v>41180</v>
      </c>
      <c r="B33" s="193">
        <f>+'[7]ส.ค.55'!HW68</f>
        <v>5872105</v>
      </c>
      <c r="C33" s="194">
        <f>+'[7]ส.ค.55'!IB68</f>
        <v>588869.4</v>
      </c>
      <c r="D33" s="212"/>
      <c r="E33" s="195"/>
      <c r="F33" s="195"/>
      <c r="G33" s="195"/>
    </row>
    <row r="34" spans="1:7" ht="24">
      <c r="A34" s="192">
        <v>41180</v>
      </c>
      <c r="B34" s="193">
        <f>+'[7]ส.ค.55'!HW69</f>
        <v>5872106</v>
      </c>
      <c r="C34" s="194">
        <f>+'[7]ส.ค.55'!IB69</f>
        <v>145626.17</v>
      </c>
      <c r="D34" s="212"/>
      <c r="E34" s="195"/>
      <c r="F34" s="195"/>
      <c r="G34" s="195"/>
    </row>
    <row r="35" spans="1:7" ht="24">
      <c r="A35" s="192">
        <v>41180</v>
      </c>
      <c r="B35" s="193">
        <f>+'[7]ส.ค.55'!HW70</f>
        <v>5872107</v>
      </c>
      <c r="C35" s="194">
        <f>+'[7]ส.ค.55'!IB70</f>
        <v>49337</v>
      </c>
      <c r="D35" s="237"/>
      <c r="E35" s="238"/>
      <c r="F35" s="238"/>
      <c r="G35" s="238"/>
    </row>
    <row r="36" spans="1:7" ht="24">
      <c r="A36" s="192">
        <v>41180</v>
      </c>
      <c r="B36" s="193">
        <f>+'[7]ส.ค.55'!HW71</f>
        <v>5872108</v>
      </c>
      <c r="C36" s="194">
        <f>+'[7]ส.ค.55'!IB71</f>
        <v>1605337.27</v>
      </c>
      <c r="D36" s="237"/>
      <c r="E36" s="238"/>
      <c r="F36" s="238"/>
      <c r="G36" s="238"/>
    </row>
    <row r="37" spans="1:41" ht="24">
      <c r="A37" s="192">
        <v>41180</v>
      </c>
      <c r="B37" s="193">
        <f>+'[7]ส.ค.55'!HW72</f>
        <v>5872109</v>
      </c>
      <c r="C37" s="194">
        <f>+'[7]ส.ค.55'!IB72</f>
        <v>7100.16</v>
      </c>
      <c r="D37" s="237"/>
      <c r="E37" s="238"/>
      <c r="F37" s="238"/>
      <c r="G37" s="238"/>
      <c r="AO37" s="83"/>
    </row>
    <row r="38" spans="1:42" ht="24">
      <c r="A38" s="192">
        <v>41180</v>
      </c>
      <c r="B38" s="193">
        <f>+'[7]ส.ค.55'!HW73</f>
        <v>5872110</v>
      </c>
      <c r="C38" s="194">
        <f>+'[7]ส.ค.55'!IB73</f>
        <v>21396.2</v>
      </c>
      <c r="D38" s="212"/>
      <c r="E38" s="195"/>
      <c r="F38" s="195"/>
      <c r="G38" s="195"/>
      <c r="AO38" s="83"/>
      <c r="AP38" s="83"/>
    </row>
    <row r="39" spans="4:42" ht="24">
      <c r="D39" s="236"/>
      <c r="E39" s="17">
        <f>SUM(C9:C38)</f>
        <v>3137066.74</v>
      </c>
      <c r="AP39" s="83"/>
    </row>
    <row r="40" spans="1:42" ht="24">
      <c r="A40" s="181" t="s">
        <v>865</v>
      </c>
      <c r="B40" s="188"/>
      <c r="C40" s="181"/>
      <c r="D40" s="243"/>
      <c r="E40" s="244"/>
      <c r="F40" s="244"/>
      <c r="G40" s="181"/>
      <c r="AP40" s="83"/>
    </row>
    <row r="41" spans="1:42" ht="24">
      <c r="A41" s="230" t="s">
        <v>881</v>
      </c>
      <c r="C41" s="245"/>
      <c r="D41" s="230"/>
      <c r="E41" s="246"/>
      <c r="F41" s="246"/>
      <c r="G41" s="230"/>
      <c r="AP41" s="83"/>
    </row>
    <row r="42" spans="1:42" ht="24">
      <c r="A42" s="230" t="s">
        <v>869</v>
      </c>
      <c r="B42" s="230"/>
      <c r="C42" s="247"/>
      <c r="D42" s="195"/>
      <c r="E42" s="432">
        <f>+E4-E39</f>
        <v>3228437.030000001</v>
      </c>
      <c r="F42" s="432"/>
      <c r="G42" s="195"/>
      <c r="AP42" s="83"/>
    </row>
    <row r="43" spans="1:42" ht="24">
      <c r="A43" s="45" t="s">
        <v>870</v>
      </c>
      <c r="B43" s="45"/>
      <c r="C43" s="172"/>
      <c r="D43" s="45" t="s">
        <v>871</v>
      </c>
      <c r="E43" s="45"/>
      <c r="F43" s="45"/>
      <c r="G43" s="45"/>
      <c r="AP43" s="83"/>
    </row>
    <row r="44" spans="1:42" ht="24">
      <c r="A44" s="45" t="s">
        <v>872</v>
      </c>
      <c r="B44" s="45"/>
      <c r="C44" s="172"/>
      <c r="D44" s="45" t="s">
        <v>882</v>
      </c>
      <c r="E44" s="45"/>
      <c r="F44" s="45"/>
      <c r="G44" s="45"/>
      <c r="AP44" s="83"/>
    </row>
    <row r="45" spans="1:42" ht="24">
      <c r="A45" s="48" t="s">
        <v>879</v>
      </c>
      <c r="B45" s="48"/>
      <c r="C45" s="239"/>
      <c r="D45" s="48" t="s">
        <v>883</v>
      </c>
      <c r="E45" s="48"/>
      <c r="F45" s="48"/>
      <c r="G45" s="48"/>
      <c r="AP45" s="83"/>
    </row>
  </sheetData>
  <sheetProtection/>
  <mergeCells count="33">
    <mergeCell ref="Y2:AB2"/>
    <mergeCell ref="AM2:AP2"/>
    <mergeCell ref="AT2:AW2"/>
    <mergeCell ref="E3:F3"/>
    <mergeCell ref="L3:M3"/>
    <mergeCell ref="S3:T3"/>
    <mergeCell ref="Z3:AA3"/>
    <mergeCell ref="AG3:AH3"/>
    <mergeCell ref="AN3:AO3"/>
    <mergeCell ref="AU3:AV3"/>
    <mergeCell ref="L7:M7"/>
    <mergeCell ref="S7:T7"/>
    <mergeCell ref="Z7:AA7"/>
    <mergeCell ref="AG7:AH7"/>
    <mergeCell ref="E4:F4"/>
    <mergeCell ref="L4:M4"/>
    <mergeCell ref="S4:T4"/>
    <mergeCell ref="Z4:AA4"/>
    <mergeCell ref="E42:F42"/>
    <mergeCell ref="AN24:AO24"/>
    <mergeCell ref="AN25:AO25"/>
    <mergeCell ref="L27:M27"/>
    <mergeCell ref="S27:T27"/>
    <mergeCell ref="Z27:AA27"/>
    <mergeCell ref="AN4:AO4"/>
    <mergeCell ref="AG4:AH4"/>
    <mergeCell ref="AN6:AO6"/>
    <mergeCell ref="AU27:AV27"/>
    <mergeCell ref="AU4:AV4"/>
    <mergeCell ref="AN7:AO7"/>
    <mergeCell ref="AG27:AH27"/>
    <mergeCell ref="AN27:AO27"/>
    <mergeCell ref="AU7:AV7"/>
  </mergeCells>
  <printOptions/>
  <pageMargins left="0.5118110236220472" right="0.5118110236220472" top="0.7480314960629921" bottom="0.7480314960629921" header="0.31496062992125984" footer="0.31496062992125984"/>
  <pageSetup horizontalDpi="1200" verticalDpi="12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1"/>
  <sheetViews>
    <sheetView zoomScalePageLayoutView="0" workbookViewId="0" topLeftCell="A22">
      <selection activeCell="D10" sqref="D10"/>
    </sheetView>
  </sheetViews>
  <sheetFormatPr defaultColWidth="9.00390625" defaultRowHeight="14.25"/>
  <cols>
    <col min="1" max="1" width="9.00390625" style="84" customWidth="1"/>
    <col min="2" max="2" width="28.00390625" style="53" customWidth="1"/>
    <col min="3" max="3" width="27.00390625" style="53" bestFit="1" customWidth="1"/>
    <col min="4" max="4" width="20.625" style="53" bestFit="1" customWidth="1"/>
    <col min="5" max="5" width="15.50390625" style="158" bestFit="1" customWidth="1"/>
    <col min="6" max="6" width="16.375" style="158" bestFit="1" customWidth="1"/>
    <col min="7" max="7" width="11.125" style="83" bestFit="1" customWidth="1"/>
    <col min="8" max="16384" width="9.00390625" style="53" customWidth="1"/>
  </cols>
  <sheetData>
    <row r="1" spans="1:7" ht="24">
      <c r="A1" s="371" t="s">
        <v>780</v>
      </c>
      <c r="B1" s="371"/>
      <c r="C1" s="371"/>
      <c r="D1" s="371"/>
      <c r="E1" s="371"/>
      <c r="F1" s="371"/>
      <c r="G1" s="371"/>
    </row>
    <row r="2" spans="1:7" ht="24">
      <c r="A2" s="371" t="s">
        <v>21</v>
      </c>
      <c r="B2" s="371"/>
      <c r="C2" s="371"/>
      <c r="D2" s="371"/>
      <c r="E2" s="371"/>
      <c r="F2" s="371"/>
      <c r="G2" s="371"/>
    </row>
    <row r="3" spans="1:7" ht="24">
      <c r="A3" s="391" t="s">
        <v>781</v>
      </c>
      <c r="B3" s="391"/>
      <c r="C3" s="391"/>
      <c r="D3" s="391"/>
      <c r="E3" s="391"/>
      <c r="F3" s="391"/>
      <c r="G3" s="391"/>
    </row>
    <row r="4" spans="1:7" ht="24">
      <c r="A4" s="63" t="s">
        <v>704</v>
      </c>
      <c r="B4" s="63" t="s">
        <v>782</v>
      </c>
      <c r="C4" s="63" t="s">
        <v>11</v>
      </c>
      <c r="D4" s="63" t="s">
        <v>783</v>
      </c>
      <c r="E4" s="153" t="s">
        <v>784</v>
      </c>
      <c r="F4" s="153" t="s">
        <v>785</v>
      </c>
      <c r="G4" s="66" t="s">
        <v>276</v>
      </c>
    </row>
    <row r="5" spans="1:9" ht="24">
      <c r="A5" s="63">
        <v>1</v>
      </c>
      <c r="B5" s="65" t="s">
        <v>786</v>
      </c>
      <c r="C5" s="65" t="s">
        <v>787</v>
      </c>
      <c r="D5" s="65" t="s">
        <v>788</v>
      </c>
      <c r="E5" s="154">
        <v>40086</v>
      </c>
      <c r="F5" s="154">
        <v>41218</v>
      </c>
      <c r="G5" s="5">
        <v>5275</v>
      </c>
      <c r="I5" s="83"/>
    </row>
    <row r="6" spans="1:7" ht="24">
      <c r="A6" s="63">
        <v>4</v>
      </c>
      <c r="B6" s="65" t="s">
        <v>789</v>
      </c>
      <c r="C6" s="65" t="s">
        <v>790</v>
      </c>
      <c r="D6" s="65" t="s">
        <v>791</v>
      </c>
      <c r="E6" s="154">
        <v>40445</v>
      </c>
      <c r="F6" s="154">
        <v>41230</v>
      </c>
      <c r="G6" s="5">
        <v>8000</v>
      </c>
    </row>
    <row r="7" spans="1:9" ht="24">
      <c r="A7" s="63">
        <v>5</v>
      </c>
      <c r="B7" s="65" t="s">
        <v>792</v>
      </c>
      <c r="C7" s="65" t="s">
        <v>793</v>
      </c>
      <c r="D7" s="65" t="s">
        <v>794</v>
      </c>
      <c r="E7" s="154">
        <v>40561</v>
      </c>
      <c r="F7" s="154">
        <v>41322</v>
      </c>
      <c r="G7" s="5">
        <v>8775</v>
      </c>
      <c r="I7" s="83"/>
    </row>
    <row r="8" spans="1:9" ht="24">
      <c r="A8" s="63">
        <v>6</v>
      </c>
      <c r="B8" s="65" t="s">
        <v>795</v>
      </c>
      <c r="C8" s="65" t="s">
        <v>796</v>
      </c>
      <c r="D8" s="65" t="s">
        <v>797</v>
      </c>
      <c r="E8" s="154">
        <v>40571</v>
      </c>
      <c r="F8" s="154">
        <v>41368</v>
      </c>
      <c r="G8" s="5">
        <v>9066</v>
      </c>
      <c r="I8" s="83"/>
    </row>
    <row r="9" spans="1:9" ht="24">
      <c r="A9" s="63">
        <v>7</v>
      </c>
      <c r="B9" s="65" t="s">
        <v>798</v>
      </c>
      <c r="C9" s="65" t="s">
        <v>799</v>
      </c>
      <c r="D9" s="65" t="s">
        <v>800</v>
      </c>
      <c r="E9" s="154">
        <v>40630</v>
      </c>
      <c r="F9" s="154">
        <v>41397</v>
      </c>
      <c r="G9" s="5">
        <v>4673</v>
      </c>
      <c r="I9" s="83"/>
    </row>
    <row r="10" spans="1:9" ht="24">
      <c r="A10" s="63">
        <v>8</v>
      </c>
      <c r="B10" s="65" t="s">
        <v>801</v>
      </c>
      <c r="C10" s="65" t="s">
        <v>802</v>
      </c>
      <c r="D10" s="65" t="s">
        <v>803</v>
      </c>
      <c r="E10" s="154">
        <v>40651</v>
      </c>
      <c r="F10" s="154">
        <v>41386</v>
      </c>
      <c r="G10" s="5">
        <v>2100</v>
      </c>
      <c r="I10" s="83"/>
    </row>
    <row r="11" spans="1:9" ht="24">
      <c r="A11" s="63">
        <v>9</v>
      </c>
      <c r="B11" s="65" t="s">
        <v>804</v>
      </c>
      <c r="C11" s="65" t="s">
        <v>805</v>
      </c>
      <c r="D11" s="65" t="s">
        <v>806</v>
      </c>
      <c r="E11" s="154">
        <v>40688</v>
      </c>
      <c r="F11" s="154">
        <v>41425</v>
      </c>
      <c r="G11" s="5">
        <v>4150</v>
      </c>
      <c r="I11" s="83"/>
    </row>
    <row r="12" spans="1:9" ht="24">
      <c r="A12" s="63">
        <v>10</v>
      </c>
      <c r="B12" s="65" t="s">
        <v>795</v>
      </c>
      <c r="C12" s="65" t="s">
        <v>779</v>
      </c>
      <c r="D12" s="65" t="s">
        <v>807</v>
      </c>
      <c r="E12" s="154">
        <v>40690</v>
      </c>
      <c r="F12" s="154">
        <v>41434</v>
      </c>
      <c r="G12" s="5">
        <v>7734</v>
      </c>
      <c r="I12" s="83"/>
    </row>
    <row r="13" spans="1:9" ht="24">
      <c r="A13" s="63">
        <v>12</v>
      </c>
      <c r="B13" s="65" t="s">
        <v>804</v>
      </c>
      <c r="C13" s="65" t="s">
        <v>808</v>
      </c>
      <c r="D13" s="65" t="s">
        <v>809</v>
      </c>
      <c r="E13" s="154">
        <v>40728</v>
      </c>
      <c r="F13" s="154">
        <v>41463</v>
      </c>
      <c r="G13" s="5">
        <v>4100</v>
      </c>
      <c r="I13" s="83"/>
    </row>
    <row r="14" spans="1:9" ht="24">
      <c r="A14" s="63">
        <v>13</v>
      </c>
      <c r="B14" s="65" t="s">
        <v>810</v>
      </c>
      <c r="C14" s="65" t="s">
        <v>811</v>
      </c>
      <c r="D14" s="65" t="s">
        <v>812</v>
      </c>
      <c r="E14" s="154">
        <v>40749</v>
      </c>
      <c r="F14" s="154">
        <v>41489</v>
      </c>
      <c r="G14" s="5">
        <v>4600</v>
      </c>
      <c r="I14" s="83"/>
    </row>
    <row r="15" spans="1:9" ht="24">
      <c r="A15" s="63">
        <v>14</v>
      </c>
      <c r="B15" s="65" t="s">
        <v>813</v>
      </c>
      <c r="C15" s="65" t="s">
        <v>814</v>
      </c>
      <c r="D15" s="65" t="s">
        <v>815</v>
      </c>
      <c r="E15" s="154">
        <v>40753</v>
      </c>
      <c r="F15" s="154">
        <v>41502</v>
      </c>
      <c r="G15" s="5">
        <v>5250</v>
      </c>
      <c r="I15" s="83"/>
    </row>
    <row r="16" spans="1:9" ht="24">
      <c r="A16" s="63">
        <v>15</v>
      </c>
      <c r="B16" s="65" t="s">
        <v>804</v>
      </c>
      <c r="C16" s="65" t="s">
        <v>816</v>
      </c>
      <c r="D16" s="65" t="s">
        <v>817</v>
      </c>
      <c r="E16" s="154">
        <v>40766</v>
      </c>
      <c r="F16" s="154">
        <v>41505</v>
      </c>
      <c r="G16" s="5">
        <v>2944</v>
      </c>
      <c r="I16" s="83"/>
    </row>
    <row r="17" spans="1:9" ht="24">
      <c r="A17" s="63">
        <v>16</v>
      </c>
      <c r="B17" s="65" t="s">
        <v>818</v>
      </c>
      <c r="C17" s="65" t="s">
        <v>819</v>
      </c>
      <c r="D17" s="65" t="s">
        <v>820</v>
      </c>
      <c r="E17" s="154">
        <v>40780</v>
      </c>
      <c r="F17" s="154">
        <v>41545</v>
      </c>
      <c r="G17" s="5">
        <v>5234</v>
      </c>
      <c r="I17" s="83"/>
    </row>
    <row r="18" spans="1:9" ht="24">
      <c r="A18" s="63">
        <v>17</v>
      </c>
      <c r="B18" s="65" t="s">
        <v>818</v>
      </c>
      <c r="C18" s="65" t="s">
        <v>821</v>
      </c>
      <c r="D18" s="65" t="s">
        <v>822</v>
      </c>
      <c r="E18" s="154">
        <v>40780</v>
      </c>
      <c r="F18" s="155">
        <v>41530</v>
      </c>
      <c r="G18" s="5">
        <v>8178</v>
      </c>
      <c r="I18" s="83"/>
    </row>
    <row r="19" spans="1:9" ht="24">
      <c r="A19" s="63">
        <v>18</v>
      </c>
      <c r="B19" s="65" t="s">
        <v>818</v>
      </c>
      <c r="C19" s="65" t="s">
        <v>823</v>
      </c>
      <c r="D19" s="65" t="s">
        <v>824</v>
      </c>
      <c r="E19" s="154">
        <v>40780</v>
      </c>
      <c r="F19" s="154">
        <v>41182</v>
      </c>
      <c r="G19" s="5">
        <v>5049</v>
      </c>
      <c r="I19" s="83"/>
    </row>
    <row r="20" spans="1:9" ht="24">
      <c r="A20" s="63">
        <v>19</v>
      </c>
      <c r="B20" s="65" t="s">
        <v>825</v>
      </c>
      <c r="C20" s="65" t="s">
        <v>826</v>
      </c>
      <c r="D20" s="65" t="s">
        <v>827</v>
      </c>
      <c r="E20" s="154">
        <v>40836</v>
      </c>
      <c r="F20" s="154">
        <v>41572</v>
      </c>
      <c r="G20" s="5">
        <v>3150</v>
      </c>
      <c r="I20" s="83"/>
    </row>
    <row r="21" spans="1:9" ht="24">
      <c r="A21" s="63">
        <v>22</v>
      </c>
      <c r="B21" s="65" t="s">
        <v>795</v>
      </c>
      <c r="C21" s="65" t="s">
        <v>828</v>
      </c>
      <c r="D21" s="65" t="s">
        <v>829</v>
      </c>
      <c r="E21" s="154">
        <v>40897</v>
      </c>
      <c r="F21" s="154">
        <v>41270</v>
      </c>
      <c r="G21" s="5">
        <v>4205</v>
      </c>
      <c r="I21" s="83"/>
    </row>
    <row r="22" spans="1:9" ht="24">
      <c r="A22" s="63">
        <v>23</v>
      </c>
      <c r="B22" s="65" t="s">
        <v>830</v>
      </c>
      <c r="C22" s="65" t="s">
        <v>831</v>
      </c>
      <c r="D22" s="65" t="s">
        <v>832</v>
      </c>
      <c r="E22" s="154">
        <v>41030</v>
      </c>
      <c r="F22" s="154">
        <v>41444</v>
      </c>
      <c r="G22" s="5">
        <v>13420</v>
      </c>
      <c r="I22" s="83"/>
    </row>
    <row r="23" spans="1:9" ht="24">
      <c r="A23" s="63">
        <v>24</v>
      </c>
      <c r="B23" s="65" t="s">
        <v>830</v>
      </c>
      <c r="C23" s="65" t="s">
        <v>833</v>
      </c>
      <c r="D23" s="65" t="s">
        <v>834</v>
      </c>
      <c r="E23" s="154">
        <v>41054</v>
      </c>
      <c r="F23" s="154">
        <v>41444</v>
      </c>
      <c r="G23" s="5">
        <v>10400</v>
      </c>
      <c r="I23" s="156"/>
    </row>
    <row r="24" spans="1:9" ht="24">
      <c r="A24" s="63">
        <v>25</v>
      </c>
      <c r="B24" s="65" t="s">
        <v>804</v>
      </c>
      <c r="C24" s="65" t="s">
        <v>835</v>
      </c>
      <c r="D24" s="65" t="s">
        <v>836</v>
      </c>
      <c r="E24" s="155" t="s">
        <v>837</v>
      </c>
      <c r="F24" s="154">
        <v>41115</v>
      </c>
      <c r="G24" s="5">
        <v>4600</v>
      </c>
      <c r="I24" s="156"/>
    </row>
    <row r="25" spans="1:7" ht="24">
      <c r="A25" s="63">
        <v>26</v>
      </c>
      <c r="B25" s="65" t="s">
        <v>830</v>
      </c>
      <c r="C25" s="65" t="s">
        <v>833</v>
      </c>
      <c r="D25" s="65" t="s">
        <v>838</v>
      </c>
      <c r="E25" s="154">
        <v>41165</v>
      </c>
      <c r="F25" s="154">
        <v>41180</v>
      </c>
      <c r="G25" s="5">
        <v>7350</v>
      </c>
    </row>
    <row r="26" spans="1:13" ht="24">
      <c r="A26" s="63">
        <v>27</v>
      </c>
      <c r="B26" s="65" t="s">
        <v>830</v>
      </c>
      <c r="C26" s="65" t="s">
        <v>839</v>
      </c>
      <c r="D26" s="65" t="s">
        <v>840</v>
      </c>
      <c r="E26" s="154">
        <v>41180</v>
      </c>
      <c r="F26" s="153" t="s">
        <v>946</v>
      </c>
      <c r="G26" s="5">
        <v>9988</v>
      </c>
      <c r="M26" s="156"/>
    </row>
    <row r="27" spans="1:9" ht="24">
      <c r="A27" s="63">
        <v>28</v>
      </c>
      <c r="B27" s="65" t="s">
        <v>830</v>
      </c>
      <c r="C27" s="65" t="s">
        <v>841</v>
      </c>
      <c r="D27" s="65" t="s">
        <v>842</v>
      </c>
      <c r="E27" s="154">
        <v>41180</v>
      </c>
      <c r="F27" s="153" t="s">
        <v>946</v>
      </c>
      <c r="G27" s="5">
        <v>7200</v>
      </c>
      <c r="I27" s="156"/>
    </row>
    <row r="28" spans="1:7" ht="24">
      <c r="A28" s="63">
        <v>29</v>
      </c>
      <c r="B28" s="65" t="s">
        <v>830</v>
      </c>
      <c r="C28" s="65" t="s">
        <v>841</v>
      </c>
      <c r="D28" s="65" t="s">
        <v>843</v>
      </c>
      <c r="E28" s="154">
        <v>41180</v>
      </c>
      <c r="F28" s="153" t="s">
        <v>946</v>
      </c>
      <c r="G28" s="5">
        <v>4000</v>
      </c>
    </row>
    <row r="29" spans="1:7" ht="24.75" thickBot="1">
      <c r="A29" s="53"/>
      <c r="B29" s="157"/>
      <c r="G29" s="159">
        <f>SUM(G5:G28)</f>
        <v>149441</v>
      </c>
    </row>
    <row r="30" ht="24.75" thickTop="1">
      <c r="B30" s="62" t="s">
        <v>844</v>
      </c>
    </row>
    <row r="31" ht="24">
      <c r="B31" s="62" t="s">
        <v>845</v>
      </c>
    </row>
  </sheetData>
  <sheetProtection/>
  <mergeCells count="3">
    <mergeCell ref="A1:G1"/>
    <mergeCell ref="A2:G2"/>
    <mergeCell ref="A3:G3"/>
  </mergeCells>
  <printOptions/>
  <pageMargins left="0.31496062992125984" right="0.11811023622047245" top="0.35433070866141736" bottom="0.15748031496062992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9.00390625" style="3" customWidth="1"/>
    <col min="2" max="2" width="12.125" style="3" customWidth="1"/>
    <col min="3" max="3" width="13.50390625" style="3" customWidth="1"/>
    <col min="4" max="4" width="13.625" style="3" customWidth="1"/>
    <col min="5" max="5" width="12.375" style="3" customWidth="1"/>
    <col min="6" max="16384" width="9.00390625" style="3" customWidth="1"/>
  </cols>
  <sheetData>
    <row r="1" spans="1:7" ht="24">
      <c r="A1" s="373" t="s">
        <v>1107</v>
      </c>
      <c r="B1" s="373"/>
      <c r="C1" s="373"/>
      <c r="D1" s="373"/>
      <c r="E1" s="373"/>
      <c r="F1" s="373"/>
      <c r="G1" s="373"/>
    </row>
    <row r="2" spans="1:7" ht="24">
      <c r="A2" s="373" t="s">
        <v>1108</v>
      </c>
      <c r="B2" s="373"/>
      <c r="C2" s="373"/>
      <c r="D2" s="373"/>
      <c r="E2" s="373"/>
      <c r="F2" s="373"/>
      <c r="G2" s="373"/>
    </row>
    <row r="4" spans="2:5" ht="24">
      <c r="B4" s="374" t="s">
        <v>1109</v>
      </c>
      <c r="C4" s="374" t="s">
        <v>1110</v>
      </c>
      <c r="D4" s="374"/>
      <c r="E4" s="374"/>
    </row>
    <row r="5" spans="2:5" ht="24">
      <c r="B5" s="374"/>
      <c r="C5" s="118" t="s">
        <v>1111</v>
      </c>
      <c r="D5" s="118" t="s">
        <v>263</v>
      </c>
      <c r="E5" s="118" t="s">
        <v>29</v>
      </c>
    </row>
    <row r="6" spans="2:5" ht="24">
      <c r="B6" s="298">
        <v>2548</v>
      </c>
      <c r="C6" s="6">
        <v>0</v>
      </c>
      <c r="D6" s="6">
        <v>611640</v>
      </c>
      <c r="E6" s="6">
        <f>SUM(C6:D6)</f>
        <v>611640</v>
      </c>
    </row>
    <row r="7" spans="2:5" ht="24">
      <c r="B7" s="298">
        <v>2549</v>
      </c>
      <c r="C7" s="6">
        <v>493085</v>
      </c>
      <c r="D7" s="6"/>
      <c r="E7" s="6">
        <f aca="true" t="shared" si="0" ref="E7:E13">SUM(C7:D7)</f>
        <v>493085</v>
      </c>
    </row>
    <row r="8" spans="2:5" ht="24">
      <c r="B8" s="298">
        <v>2550</v>
      </c>
      <c r="C8" s="6">
        <v>0</v>
      </c>
      <c r="D8" s="6">
        <v>453337.5</v>
      </c>
      <c r="E8" s="6">
        <f t="shared" si="0"/>
        <v>453337.5</v>
      </c>
    </row>
    <row r="9" spans="2:5" ht="24">
      <c r="B9" s="298">
        <v>2551</v>
      </c>
      <c r="C9" s="6">
        <v>603265.1</v>
      </c>
      <c r="D9" s="6"/>
      <c r="E9" s="6">
        <f t="shared" si="0"/>
        <v>603265.1</v>
      </c>
    </row>
    <row r="10" spans="2:5" ht="24">
      <c r="B10" s="298">
        <v>2552</v>
      </c>
      <c r="C10" s="6">
        <v>679288.77</v>
      </c>
      <c r="D10" s="6"/>
      <c r="E10" s="6">
        <f t="shared" si="0"/>
        <v>679288.77</v>
      </c>
    </row>
    <row r="11" spans="2:5" ht="24">
      <c r="B11" s="298">
        <v>2553</v>
      </c>
      <c r="C11" s="6">
        <v>818662.28</v>
      </c>
      <c r="D11" s="6"/>
      <c r="E11" s="6">
        <f t="shared" si="0"/>
        <v>818662.28</v>
      </c>
    </row>
    <row r="12" spans="2:5" ht="24">
      <c r="B12" s="298">
        <v>2554</v>
      </c>
      <c r="C12" s="6">
        <v>1032564.16</v>
      </c>
      <c r="D12" s="6"/>
      <c r="E12" s="6">
        <f t="shared" si="0"/>
        <v>1032564.16</v>
      </c>
    </row>
    <row r="13" spans="2:5" ht="24">
      <c r="B13" s="298">
        <v>2555</v>
      </c>
      <c r="C13" s="6">
        <v>1110647.3</v>
      </c>
      <c r="D13" s="6"/>
      <c r="E13" s="6">
        <f t="shared" si="0"/>
        <v>1110647.3</v>
      </c>
    </row>
    <row r="14" spans="2:5" ht="24.75" thickBot="1">
      <c r="B14" s="10" t="s">
        <v>247</v>
      </c>
      <c r="C14" s="12">
        <f>SUM(C6:C13)</f>
        <v>4737512.61</v>
      </c>
      <c r="D14" s="12">
        <f>SUM(D6:D13)</f>
        <v>1064977.5</v>
      </c>
      <c r="E14" s="12">
        <f>SUM(E6:E13)</f>
        <v>5802490.11</v>
      </c>
    </row>
    <row r="15" ht="24.75" thickTop="1"/>
  </sheetData>
  <sheetProtection/>
  <mergeCells count="4">
    <mergeCell ref="A1:G1"/>
    <mergeCell ref="A2:G2"/>
    <mergeCell ref="B4:B5"/>
    <mergeCell ref="C4:E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59"/>
  <sheetViews>
    <sheetView zoomScalePageLayoutView="0" workbookViewId="0" topLeftCell="A52">
      <selection activeCell="E68" sqref="E68"/>
    </sheetView>
  </sheetViews>
  <sheetFormatPr defaultColWidth="9.00390625" defaultRowHeight="14.25"/>
  <cols>
    <col min="1" max="1" width="10.00390625" style="53" customWidth="1"/>
    <col min="2" max="2" width="32.625" style="53" bestFit="1" customWidth="1"/>
    <col min="3" max="4" width="13.875" style="53" bestFit="1" customWidth="1"/>
    <col min="5" max="16384" width="9.00390625" style="165" customWidth="1"/>
  </cols>
  <sheetData>
    <row r="1" spans="1:5" ht="24">
      <c r="A1" s="371" t="s">
        <v>21</v>
      </c>
      <c r="B1" s="371"/>
      <c r="C1" s="371"/>
      <c r="D1" s="371"/>
      <c r="E1" s="371"/>
    </row>
    <row r="2" spans="1:5" ht="24">
      <c r="A2" s="371" t="s">
        <v>22</v>
      </c>
      <c r="B2" s="371"/>
      <c r="C2" s="371"/>
      <c r="D2" s="371"/>
      <c r="E2" s="371"/>
    </row>
    <row r="3" spans="1:5" ht="24">
      <c r="A3" s="371" t="s">
        <v>936</v>
      </c>
      <c r="B3" s="371"/>
      <c r="C3" s="371"/>
      <c r="D3" s="371"/>
      <c r="E3" s="371"/>
    </row>
    <row r="4" spans="1:5" ht="24">
      <c r="A4" s="371" t="s">
        <v>23</v>
      </c>
      <c r="B4" s="371"/>
      <c r="C4" s="371"/>
      <c r="D4" s="371"/>
      <c r="E4" s="371"/>
    </row>
    <row r="6" spans="2:4" ht="24">
      <c r="B6" s="375" t="s">
        <v>11</v>
      </c>
      <c r="C6" s="377" t="s">
        <v>12</v>
      </c>
      <c r="D6" s="377"/>
    </row>
    <row r="7" spans="2:4" ht="24">
      <c r="B7" s="376"/>
      <c r="C7" s="68" t="s">
        <v>13</v>
      </c>
      <c r="D7" s="67" t="s">
        <v>14</v>
      </c>
    </row>
    <row r="8" spans="2:4" ht="24">
      <c r="B8" s="65" t="str">
        <f>'[1]มิถุนายน 55 ปรับปรุง'!A8</f>
        <v>เงินสด</v>
      </c>
      <c r="C8" s="5">
        <f>+'[9]กันยายน 55'!K8</f>
        <v>0</v>
      </c>
      <c r="D8" s="5">
        <f>+'[9]กันยายน 55'!L8</f>
        <v>0</v>
      </c>
    </row>
    <row r="9" spans="2:4" ht="24">
      <c r="B9" s="65" t="str">
        <f>'[1]มิถุนายน 55 ปรับปรุง'!A9</f>
        <v>เงินฝากธนาคาร  ธ.ก.ส.  ( ออมทรัพย์)</v>
      </c>
      <c r="C9" s="5">
        <f>+'[9]กันยายน 55'!K9</f>
        <v>3228437.0299999937</v>
      </c>
      <c r="D9" s="5">
        <f>+'[9]กันยายน 55'!L9</f>
        <v>0</v>
      </c>
    </row>
    <row r="10" spans="2:4" ht="24">
      <c r="B10" s="65" t="str">
        <f>'[1]มิถุนายน 55 ปรับปรุง'!A10</f>
        <v>เงินฝากธนาคาร  ธ.ก.ส. (เศรษฐกิจชุมชน) </v>
      </c>
      <c r="C10" s="5">
        <f>+'[9]กันยายน 55'!K10</f>
        <v>456.45000000000005</v>
      </c>
      <c r="D10" s="5">
        <f>+'[9]กันยายน 55'!L10</f>
        <v>0</v>
      </c>
    </row>
    <row r="11" spans="2:4" ht="24">
      <c r="B11" s="65" t="str">
        <f>'[1]มิถุนายน 55 ปรับปรุง'!A11</f>
        <v>เงินฝากธนาคาร ธ.ก.ส.</v>
      </c>
      <c r="C11" s="5">
        <f>+'[9]กันยายน 55'!K11</f>
        <v>91994.76999999999</v>
      </c>
      <c r="D11" s="5">
        <f>+'[9]กันยายน 55'!L11</f>
        <v>0</v>
      </c>
    </row>
    <row r="12" spans="2:4" ht="24">
      <c r="B12" s="65" t="str">
        <f>'[1]มิถุนายน 55 ปรับปรุง'!A12</f>
        <v>เงินฝากธนาคาร  ธ.ก.ส. ( ประจำ)</v>
      </c>
      <c r="C12" s="5">
        <f>+'[9]กันยายน 55'!K12</f>
        <v>600000</v>
      </c>
      <c r="D12" s="5">
        <f>+'[9]กันยายน 55'!L12</f>
        <v>0</v>
      </c>
    </row>
    <row r="13" spans="2:4" ht="24">
      <c r="B13" s="65" t="str">
        <f>'[1]มิถุนายน 55 ปรับปรุง'!A13</f>
        <v>เงินฝากธนาคารกรุงไทย  (ออมทรัพย์)</v>
      </c>
      <c r="C13" s="5">
        <f>+'[9]กันยายน 55'!K13</f>
        <v>28284.879999999997</v>
      </c>
      <c r="D13" s="5">
        <f>+'[9]กันยายน 55'!L13</f>
        <v>0</v>
      </c>
    </row>
    <row r="14" spans="2:4" ht="24">
      <c r="B14" s="65" t="str">
        <f>'[1]มิถุนายน 55 ปรับปรุง'!A14</f>
        <v>เงินฝากธนาคาร กรุงไทย  (กระแสรายวัน)</v>
      </c>
      <c r="C14" s="5">
        <f>+'[9]กันยายน 55'!K14</f>
        <v>10663895.680000002</v>
      </c>
      <c r="D14" s="5">
        <f>+'[9]กันยายน 55'!L14</f>
        <v>0</v>
      </c>
    </row>
    <row r="15" spans="2:4" ht="24">
      <c r="B15" s="65" t="str">
        <f>'[1]มิถุนายน 55 ปรับปรุง'!A15</f>
        <v>เงินฝากธนาคาร ออมสิน (ออมทรัพย์)</v>
      </c>
      <c r="C15" s="5">
        <f>+'[9]กันยายน 55'!K15</f>
        <v>1573345.7</v>
      </c>
      <c r="D15" s="5">
        <f>+'[9]กันยายน 55'!L15</f>
        <v>0</v>
      </c>
    </row>
    <row r="16" spans="2:4" ht="24">
      <c r="B16" s="65" t="str">
        <f>'[1]มิถุนายน 55 ปรับปรุง'!A16</f>
        <v>เงินฝาก กสท.</v>
      </c>
      <c r="C16" s="5">
        <f>+'[9]กันยายน 55'!K16</f>
        <v>1403575.73</v>
      </c>
      <c r="D16" s="5">
        <f>+'[9]กันยายน 55'!L16</f>
        <v>0</v>
      </c>
    </row>
    <row r="17" spans="2:4" ht="24">
      <c r="B17" s="65" t="s">
        <v>15</v>
      </c>
      <c r="C17" s="5">
        <f>+'[9]กันยายน 55'!K17</f>
        <v>0</v>
      </c>
      <c r="D17" s="5">
        <f>+'[9]กันยายน 55'!L17</f>
        <v>0</v>
      </c>
    </row>
    <row r="18" spans="2:4" ht="24">
      <c r="B18" s="65" t="s">
        <v>16</v>
      </c>
      <c r="C18" s="5">
        <f>+'[9]กันยายน 55'!K18</f>
        <v>100</v>
      </c>
      <c r="D18" s="5">
        <f>+'[9]กันยายน 55'!L18</f>
        <v>0</v>
      </c>
    </row>
    <row r="19" spans="2:4" ht="24">
      <c r="B19" s="65" t="str">
        <f>'[1]มิถุนายน 55 ปรับปรุง'!A17</f>
        <v>ลูกหนี้ - ภาษีโรงเรือนและที่ดิน</v>
      </c>
      <c r="C19" s="5">
        <f>+'[9]กันยายน 55'!K19</f>
        <v>9405</v>
      </c>
      <c r="D19" s="5">
        <f>+'[9]กันยายน 55'!L19</f>
        <v>0</v>
      </c>
    </row>
    <row r="20" spans="2:4" ht="24">
      <c r="B20" s="65" t="str">
        <f>'[1]มิถุนายน 55 ปรับปรุง'!A18</f>
        <v>        - ภาษีบำรุงท้องที่</v>
      </c>
      <c r="C20" s="5">
        <f>+'[9]กันยายน 55'!K20</f>
        <v>23134.4</v>
      </c>
      <c r="D20" s="5">
        <f>+'[9]กันยายน 55'!L20</f>
        <v>0</v>
      </c>
    </row>
    <row r="21" spans="2:4" ht="24">
      <c r="B21" s="65" t="str">
        <f>'[1]มิถุนายน 55 ปรับปรุง'!A19</f>
        <v>        - เงินยืมตามงบประมาณ</v>
      </c>
      <c r="C21" s="5">
        <f>+'[9]กันยายน 55'!K21</f>
        <v>0</v>
      </c>
      <c r="D21" s="5">
        <f>+'[9]กันยายน 55'!L21</f>
        <v>0</v>
      </c>
    </row>
    <row r="22" spans="2:4" ht="24">
      <c r="B22" s="65" t="str">
        <f>'[1]มิถุนายน 55 ปรับปรุง'!A20</f>
        <v>        - เงินทุนโครงการเศรษฐกิจชุมชน (บัญชี 2)</v>
      </c>
      <c r="C22" s="5">
        <f>+'[9]กันยายน 55'!K22</f>
        <v>100000</v>
      </c>
      <c r="D22" s="5">
        <f>+'[9]กันยายน 55'!L22</f>
        <v>0</v>
      </c>
    </row>
    <row r="23" spans="2:4" ht="24">
      <c r="B23" s="65" t="s">
        <v>17</v>
      </c>
      <c r="C23" s="5">
        <f>+'[9]กันยายน 55'!K23</f>
        <v>0</v>
      </c>
      <c r="D23" s="5">
        <f>+'[9]กันยายน 55'!L23</f>
        <v>0</v>
      </c>
    </row>
    <row r="24" spans="2:4" ht="24">
      <c r="B24" s="65" t="str">
        <f>'[1]มิถุนายน 55 ปรับปรุง'!A21</f>
        <v>ทรัพย์สินที่เกิดการเงินกู้</v>
      </c>
      <c r="C24" s="5">
        <f>+'[9]กันยายน 55'!K24</f>
        <v>12392000</v>
      </c>
      <c r="D24" s="5">
        <f>+'[9]กันยายน 55'!L24</f>
        <v>0</v>
      </c>
    </row>
    <row r="25" spans="2:4" ht="24">
      <c r="B25" s="65" t="str">
        <f>'[1]มิถุนายน 55 ปรับปรุง'!A22</f>
        <v>งบกลาง</v>
      </c>
      <c r="C25" s="5">
        <f>+'[9]กันยายน 55'!K25</f>
        <v>102281.92</v>
      </c>
      <c r="D25" s="5">
        <f>+'[9]กันยายน 55'!L25</f>
        <v>0</v>
      </c>
    </row>
    <row r="26" spans="2:4" ht="24">
      <c r="B26" s="65" t="str">
        <f>'[1]มิถุนายน 55 ปรับปรุง'!A23</f>
        <v>งบกลาง</v>
      </c>
      <c r="C26" s="5">
        <f>+'[9]กันยายน 55'!K26</f>
        <v>3722990.46</v>
      </c>
      <c r="D26" s="5">
        <f>+'[9]กันยายน 55'!L26</f>
        <v>0</v>
      </c>
    </row>
    <row r="27" spans="2:4" ht="24">
      <c r="B27" s="65" t="str">
        <f>'[1]มิถุนายน 55 ปรับปรุง'!A24</f>
        <v>งบกลาง</v>
      </c>
      <c r="C27" s="5">
        <f>+'[9]กันยายน 55'!K27</f>
        <v>34040</v>
      </c>
      <c r="D27" s="5">
        <f>+'[9]กันยายน 55'!L27</f>
        <v>0</v>
      </c>
    </row>
    <row r="28" spans="2:4" ht="24">
      <c r="B28" s="65" t="str">
        <f>'[1]มิถุนายน 55 ปรับปรุง'!A25</f>
        <v>งบกลาง</v>
      </c>
      <c r="C28" s="5">
        <f>+'[9]กันยายน 55'!K28</f>
        <v>10209000</v>
      </c>
      <c r="D28" s="5">
        <f>+'[9]กันยายน 55'!L28</f>
        <v>0</v>
      </c>
    </row>
    <row r="29" spans="2:4" ht="24">
      <c r="B29" s="65" t="str">
        <f>'[1]มิถุนายน 55 ปรับปรุง'!A26</f>
        <v>เงินเดือน</v>
      </c>
      <c r="C29" s="5">
        <f>+'[9]กันยายน 55'!K29</f>
        <v>4431048</v>
      </c>
      <c r="D29" s="5">
        <f>+'[9]กันยายน 55'!L29</f>
        <v>0</v>
      </c>
    </row>
    <row r="30" spans="2:4" ht="24">
      <c r="B30" s="65" t="str">
        <f>'[1]มิถุนายน 55 ปรับปรุง'!A27</f>
        <v>เงินเดือน</v>
      </c>
      <c r="C30" s="5">
        <f>+'[9]กันยายน 55'!K30</f>
        <v>290480</v>
      </c>
      <c r="D30" s="5">
        <f>+'[9]กันยายน 55'!L30</f>
        <v>0</v>
      </c>
    </row>
    <row r="31" spans="2:4" ht="24">
      <c r="B31" s="65" t="str">
        <f>'[1]มิถุนายน 55 ปรับปรุง'!A28</f>
        <v>ค่าจ้างพนักงานจ้าง</v>
      </c>
      <c r="C31" s="5">
        <f>+'[9]กันยายน 55'!K31</f>
        <v>406700</v>
      </c>
      <c r="D31" s="5">
        <f>+'[9]กันยายน 55'!L31</f>
        <v>0</v>
      </c>
    </row>
    <row r="32" spans="2:4" ht="24">
      <c r="B32" s="65" t="str">
        <f>'[1]มิถุนายน 55 ปรับปรุง'!A29</f>
        <v>ค่าจ้างพนักงานจ้าง</v>
      </c>
      <c r="C32" s="5">
        <f>+'[9]กันยายน 55'!K32</f>
        <v>943380</v>
      </c>
      <c r="D32" s="5">
        <f>+'[9]กันยายน 55'!L32</f>
        <v>0</v>
      </c>
    </row>
    <row r="33" spans="2:4" ht="24">
      <c r="B33" s="65" t="str">
        <f>'[1]มิถุนายน 55 ปรับปรุง'!A30</f>
        <v>ค่าตอบแทน</v>
      </c>
      <c r="C33" s="5">
        <f>+'[9]กันยายน 55'!K33</f>
        <v>1655974.75</v>
      </c>
      <c r="D33" s="5">
        <f>+'[9]กันยายน 55'!L33</f>
        <v>0</v>
      </c>
    </row>
    <row r="34" spans="2:4" ht="24">
      <c r="B34" s="65"/>
      <c r="C34" s="5">
        <f>+'[9]กันยายน 55'!K34</f>
        <v>2748</v>
      </c>
      <c r="D34" s="5">
        <f>+'[9]กันยายน 55'!L34</f>
        <v>0</v>
      </c>
    </row>
    <row r="35" spans="2:4" ht="24">
      <c r="B35" s="65" t="str">
        <f>'[1]มิถุนายน 55 ปรับปรุง'!A31</f>
        <v>ค่าใช้สอย</v>
      </c>
      <c r="C35" s="5">
        <f>+'[9]กันยายน 55'!K35</f>
        <v>965980.98</v>
      </c>
      <c r="D35" s="5">
        <f>+'[9]กันยายน 55'!L35</f>
        <v>0</v>
      </c>
    </row>
    <row r="36" spans="2:4" ht="24">
      <c r="B36" s="65" t="str">
        <f>'[1]มิถุนายน 55 ปรับปรุง'!A32</f>
        <v>ค่าใช้สอย</v>
      </c>
      <c r="C36" s="5">
        <f>+'[9]กันยายน 55'!K36</f>
        <v>3492372.46</v>
      </c>
      <c r="D36" s="5">
        <f>+'[9]กันยายน 55'!L36</f>
        <v>0</v>
      </c>
    </row>
    <row r="37" spans="2:4" ht="24">
      <c r="B37" s="65"/>
      <c r="C37" s="5">
        <f>+'[9]กันยายน 55'!K37</f>
        <v>40000</v>
      </c>
      <c r="D37" s="5">
        <f>+'[9]กันยายน 55'!L37</f>
        <v>0</v>
      </c>
    </row>
    <row r="38" spans="2:4" ht="24">
      <c r="B38" s="65" t="str">
        <f>'[1]มิถุนายน 55 ปรับปรุง'!A33</f>
        <v>ค่าวัสดุ</v>
      </c>
      <c r="C38" s="5">
        <f>+'[9]กันยายน 55'!K38</f>
        <v>25783</v>
      </c>
      <c r="D38" s="5">
        <f>+'[9]กันยายน 55'!L38</f>
        <v>0</v>
      </c>
    </row>
    <row r="39" spans="2:4" ht="24">
      <c r="B39" s="65" t="str">
        <f>'[1]มิถุนายน 55 ปรับปรุง'!A34</f>
        <v>ค่าวัสดุ</v>
      </c>
      <c r="C39" s="5">
        <f>+'[9]กันยายน 55'!K39</f>
        <v>2952240.8600000003</v>
      </c>
      <c r="D39" s="5">
        <f>+'[9]กันยายน 55'!L39</f>
        <v>0</v>
      </c>
    </row>
    <row r="40" spans="2:4" ht="24">
      <c r="B40" s="65"/>
      <c r="C40" s="5">
        <f>+'[9]กันยายน 55'!K40</f>
        <v>82630</v>
      </c>
      <c r="D40" s="5">
        <f>+'[9]กันยายน 55'!L40</f>
        <v>0</v>
      </c>
    </row>
    <row r="41" spans="2:4" ht="24">
      <c r="B41" s="65" t="str">
        <f>'[1]มิถุนายน 55 ปรับปรุง'!A35</f>
        <v>ค่าสาธารณูปโภค</v>
      </c>
      <c r="C41" s="5">
        <f>+'[9]กันยายน 55'!K41</f>
        <v>289258.04</v>
      </c>
      <c r="D41" s="5">
        <f>+'[9]กันยายน 55'!L41</f>
        <v>0</v>
      </c>
    </row>
    <row r="42" spans="2:4" ht="24">
      <c r="B42" s="65" t="str">
        <f>'[1]มิถุนายน 55 ปรับปรุง'!A36</f>
        <v>เงินอุดหนุน</v>
      </c>
      <c r="C42" s="5">
        <f>+'[9]กันยายน 55'!K42</f>
        <v>1402492.04</v>
      </c>
      <c r="D42" s="5">
        <f>+'[9]กันยายน 55'!L42</f>
        <v>0</v>
      </c>
    </row>
    <row r="43" spans="2:4" ht="24">
      <c r="B43" s="65" t="str">
        <f>'[1]มิถุนายน 55 ปรับปรุง'!A37</f>
        <v>ค่าครุภัณฑ์</v>
      </c>
      <c r="C43" s="5">
        <f>+'[9]กันยายน 55'!K43</f>
        <v>49000</v>
      </c>
      <c r="D43" s="5">
        <f>+'[9]กันยายน 55'!L43</f>
        <v>0</v>
      </c>
    </row>
    <row r="44" spans="2:4" ht="24">
      <c r="B44" s="65" t="str">
        <f>'[1]มิถุนายน 55 ปรับปรุง'!A38</f>
        <v>ค่าครุภัณฑ์</v>
      </c>
      <c r="C44" s="5">
        <f>+'[9]กันยายน 55'!K44</f>
        <v>70600</v>
      </c>
      <c r="D44" s="5">
        <f>+'[9]กันยายน 55'!L44</f>
        <v>0</v>
      </c>
    </row>
    <row r="45" spans="2:4" ht="24">
      <c r="B45" s="65" t="str">
        <f>'[1]มิถุนายน 55 ปรับปรุง'!A39</f>
        <v>ค่าที่ดินและสิ่งก่อสร้าง</v>
      </c>
      <c r="C45" s="5">
        <f>+'[9]กันยายน 55'!K45</f>
        <v>3975012</v>
      </c>
      <c r="D45" s="5">
        <f>+'[9]กันยายน 55'!L45</f>
        <v>0</v>
      </c>
    </row>
    <row r="46" spans="2:4" ht="24">
      <c r="B46" s="65" t="str">
        <f>'[1]มิถุนายน 55 ปรับปรุง'!A40</f>
        <v>ค่าที่ดินและสิ่งก่อสร้าง</v>
      </c>
      <c r="C46" s="5">
        <f>+'[9]กันยายน 55'!K46</f>
        <v>1229000</v>
      </c>
      <c r="D46" s="5">
        <f>+'[9]กันยายน 55'!L46</f>
        <v>0</v>
      </c>
    </row>
    <row r="47" spans="2:4" ht="24">
      <c r="B47" s="65" t="s">
        <v>18</v>
      </c>
      <c r="C47" s="5">
        <f>+'[9]กันยายน 55'!K47</f>
        <v>20000</v>
      </c>
      <c r="D47" s="5">
        <f>+'[9]กันยายน 55'!L47</f>
        <v>0</v>
      </c>
    </row>
    <row r="48" spans="2:4" ht="24">
      <c r="B48" s="65" t="str">
        <f>'[1]มิถุนายน 55 ปรับปรุง'!A41</f>
        <v>เจ้าหนี้เงินกู้-ธนาคารกรุงไทย</v>
      </c>
      <c r="C48" s="5">
        <f>+'[9]กันยายน 55'!K48</f>
        <v>0</v>
      </c>
      <c r="D48" s="5">
        <f>+'[9]กันยายน 55'!L48</f>
        <v>9832000</v>
      </c>
    </row>
    <row r="49" spans="2:4" ht="24">
      <c r="B49" s="65" t="s">
        <v>19</v>
      </c>
      <c r="C49" s="5">
        <f>+'[9]กันยายน 55'!K49</f>
        <v>0</v>
      </c>
      <c r="D49" s="5">
        <f>+'[9]กันยายน 55'!L49</f>
        <v>0.59</v>
      </c>
    </row>
    <row r="50" spans="2:4" ht="24">
      <c r="B50" s="65" t="str">
        <f>'[1]มิถุนายน 55 ปรับปรุง'!A42</f>
        <v>รายรับ (หมายเหตุ 1)</v>
      </c>
      <c r="C50" s="5">
        <f>+'[9]กันยายน 55'!K50</f>
        <v>0</v>
      </c>
      <c r="D50" s="5">
        <f>+'[9]กันยายน 55'!L50</f>
        <v>42034337.74999999</v>
      </c>
    </row>
    <row r="51" spans="2:4" ht="24">
      <c r="B51" s="65" t="str">
        <f>'[1]มิถุนายน 55 ปรับปรุง'!A43</f>
        <v>เงินรับฝาก (หมายเหตุ 2)</v>
      </c>
      <c r="C51" s="5">
        <f>+'[9]กันยายน 55'!K51</f>
        <v>0</v>
      </c>
      <c r="D51" s="5">
        <f>+'[9]กันยายน 55'!L51</f>
        <v>184348.91000000003</v>
      </c>
    </row>
    <row r="52" spans="2:4" ht="24">
      <c r="B52" s="65" t="str">
        <f>'[1]มิถุนายน 55 ปรับปรุง'!A44</f>
        <v>เงินนอกงบประมาณ เงินทุนโครงการเศรษฐกิจชุมชน (บัญชี 2)</v>
      </c>
      <c r="C52" s="5">
        <f>+'[9]กันยายน 55'!K52</f>
        <v>0</v>
      </c>
      <c r="D52" s="5">
        <f>+'[9]กันยายน 55'!L52</f>
        <v>100454.98</v>
      </c>
    </row>
    <row r="53" spans="2:4" ht="24">
      <c r="B53" s="65" t="s">
        <v>20</v>
      </c>
      <c r="C53" s="5"/>
      <c r="D53" s="5"/>
    </row>
    <row r="54" spans="2:4" ht="24">
      <c r="B54" s="65" t="str">
        <f>'[1]มิถุนายน 55 ปรับปรุง'!A45</f>
        <v>รายจ่ายค้างจ่าย</v>
      </c>
      <c r="C54" s="5">
        <f>+'[9]กันยายน 55'!K53</f>
        <v>0</v>
      </c>
      <c r="D54" s="5">
        <f>+'[9]กันยายน 55'!L53</f>
        <v>39760</v>
      </c>
    </row>
    <row r="55" spans="2:4" ht="24">
      <c r="B55" s="65" t="str">
        <f>'[1]มิถุนายน 55 ปรับปรุง'!A46</f>
        <v>เงินสะสม</v>
      </c>
      <c r="C55" s="5">
        <f>+'[9]กันยายน 55'!K54</f>
        <v>0</v>
      </c>
      <c r="D55" s="5">
        <f>+'[9]กันยายน 55'!L54</f>
        <v>8172034.0600000005</v>
      </c>
    </row>
    <row r="56" spans="2:4" ht="24">
      <c r="B56" s="65" t="str">
        <f>'[1]มิถุนายน 55 ปรับปรุง'!A47</f>
        <v>เงินทุนสำรองเงินสะสม</v>
      </c>
      <c r="C56" s="5">
        <f>+'[9]กันยายน 55'!K55</f>
        <v>0</v>
      </c>
      <c r="D56" s="5">
        <f>+'[9]กันยายน 55'!L55</f>
        <v>6144705.86</v>
      </c>
    </row>
    <row r="57" spans="2:4" ht="24.75" thickBot="1">
      <c r="B57" s="65" t="str">
        <f>'[1]มิถุนายน 55 ปรับปรุง'!A48</f>
        <v>รวมทั้งสิ้น</v>
      </c>
      <c r="C57" s="308">
        <f>SUM(C8:C56)</f>
        <v>66507642.14999999</v>
      </c>
      <c r="D57" s="308">
        <f>SUM(D8:D56)</f>
        <v>66507642.14999998</v>
      </c>
    </row>
    <row r="58" ht="24.75" thickTop="1"/>
    <row r="59" ht="24">
      <c r="D59" s="156">
        <f>C57-D57</f>
        <v>0</v>
      </c>
    </row>
  </sheetData>
  <sheetProtection/>
  <mergeCells count="6">
    <mergeCell ref="B6:B7"/>
    <mergeCell ref="C6:D6"/>
    <mergeCell ref="A1:E1"/>
    <mergeCell ref="A2:E2"/>
    <mergeCell ref="A3:E3"/>
    <mergeCell ref="A4:E4"/>
  </mergeCells>
  <printOptions/>
  <pageMargins left="0.7480314960629921" right="0.7480314960629921" top="0.5905511811023623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31"/>
  <sheetViews>
    <sheetView zoomScalePageLayoutView="0" workbookViewId="0" topLeftCell="A7">
      <selection activeCell="B16" sqref="B16"/>
    </sheetView>
  </sheetViews>
  <sheetFormatPr defaultColWidth="9.00390625" defaultRowHeight="14.25"/>
  <cols>
    <col min="1" max="1" width="9.00390625" style="53" customWidth="1"/>
    <col min="2" max="2" width="44.875" style="53" bestFit="1" customWidth="1"/>
    <col min="3" max="4" width="13.375" style="83" bestFit="1" customWidth="1"/>
    <col min="5" max="16384" width="9.00390625" style="53" customWidth="1"/>
  </cols>
  <sheetData>
    <row r="1" spans="2:4" ht="24">
      <c r="B1" s="371" t="s">
        <v>21</v>
      </c>
      <c r="C1" s="371"/>
      <c r="D1" s="371"/>
    </row>
    <row r="2" spans="2:4" ht="24">
      <c r="B2" s="371" t="s">
        <v>22</v>
      </c>
      <c r="C2" s="371"/>
      <c r="D2" s="371"/>
    </row>
    <row r="3" spans="2:4" ht="24">
      <c r="B3" s="371" t="s">
        <v>936</v>
      </c>
      <c r="C3" s="371"/>
      <c r="D3" s="371"/>
    </row>
    <row r="4" spans="2:4" ht="24">
      <c r="B4" s="371" t="s">
        <v>23</v>
      </c>
      <c r="C4" s="371"/>
      <c r="D4" s="371"/>
    </row>
    <row r="6" spans="2:4" ht="24">
      <c r="B6" s="67" t="s">
        <v>11</v>
      </c>
      <c r="C6" s="68" t="s">
        <v>13</v>
      </c>
      <c r="D6" s="68" t="s">
        <v>14</v>
      </c>
    </row>
    <row r="7" spans="2:4" ht="24">
      <c r="B7" s="65" t="str">
        <f>'[1]มิถุนายน 55 ปรับปรุง'!A8</f>
        <v>เงินสด</v>
      </c>
      <c r="C7" s="5">
        <f>+'[9]รายการปรับปรุง สตง.ตรวจ'!Q8</f>
        <v>0</v>
      </c>
      <c r="D7" s="5">
        <f>+'[9]รายการปรับปรุง สตง.ตรวจ'!R8</f>
        <v>0</v>
      </c>
    </row>
    <row r="8" spans="2:5" ht="24">
      <c r="B8" s="65" t="str">
        <f>'[1]มิถุนายน 55 ปรับปรุง'!A9</f>
        <v>เงินฝากธนาคาร  ธ.ก.ส.  ( ออมทรัพย์)</v>
      </c>
      <c r="C8" s="5">
        <v>3228437.03</v>
      </c>
      <c r="D8" s="5">
        <f>+'[9]รายการปรับปรุง สตง.ตรวจ'!R9</f>
        <v>0</v>
      </c>
      <c r="E8" s="156"/>
    </row>
    <row r="9" spans="2:5" ht="24">
      <c r="B9" s="65" t="str">
        <f>'[1]มิถุนายน 55 ปรับปรุง'!A10</f>
        <v>เงินฝากธนาคาร  ธ.ก.ส. (เศรษฐกิจชุมชน) </v>
      </c>
      <c r="C9" s="5">
        <f>+'[9]รายการปรับปรุง สตง.ตรวจ'!Q10</f>
        <v>456.45000000000005</v>
      </c>
      <c r="D9" s="5">
        <f>+'[9]รายการปรับปรุง สตง.ตรวจ'!R10</f>
        <v>0</v>
      </c>
      <c r="E9" s="156"/>
    </row>
    <row r="10" spans="2:5" ht="24">
      <c r="B10" s="65" t="str">
        <f>'[1]มิถุนายน 55 ปรับปรุง'!A11</f>
        <v>เงินฝากธนาคาร ธ.ก.ส.</v>
      </c>
      <c r="C10" s="5">
        <f>+'[9]รายการปรับปรุง สตง.ตรวจ'!Q11</f>
        <v>91994.76999999999</v>
      </c>
      <c r="D10" s="5">
        <f>+'[9]รายการปรับปรุง สตง.ตรวจ'!R11</f>
        <v>0</v>
      </c>
      <c r="E10" s="156"/>
    </row>
    <row r="11" spans="2:4" ht="24">
      <c r="B11" s="65" t="str">
        <f>'[1]มิถุนายน 55 ปรับปรุง'!A12</f>
        <v>เงินฝากธนาคาร  ธ.ก.ส. ( ประจำ)</v>
      </c>
      <c r="C11" s="5">
        <f>+'[9]รายการปรับปรุง สตง.ตรวจ'!Q12</f>
        <v>600000</v>
      </c>
      <c r="D11" s="5">
        <f>+'[9]รายการปรับปรุง สตง.ตรวจ'!R12</f>
        <v>0</v>
      </c>
    </row>
    <row r="12" spans="2:4" ht="24">
      <c r="B12" s="65" t="str">
        <f>'[1]มิถุนายน 55 ปรับปรุง'!A13</f>
        <v>เงินฝากธนาคารกรุงไทย  (ออมทรัพย์)</v>
      </c>
      <c r="C12" s="5">
        <f>+'[9]รายการปรับปรุง สตง.ตรวจ'!Q13</f>
        <v>28284.879999999997</v>
      </c>
      <c r="D12" s="5">
        <f>+'[9]รายการปรับปรุง สตง.ตรวจ'!R13</f>
        <v>0</v>
      </c>
    </row>
    <row r="13" spans="2:5" ht="24">
      <c r="B13" s="65" t="str">
        <f>'[1]มิถุนายน 55 ปรับปรุง'!A14</f>
        <v>เงินฝากธนาคาร กรุงไทย  (กระแสรายวัน)</v>
      </c>
      <c r="C13" s="5">
        <f>+'[9]รายการปรับปรุง สตง.ตรวจ'!Q14</f>
        <v>10663895.680000002</v>
      </c>
      <c r="D13" s="5">
        <f>+'[9]รายการปรับปรุง สตง.ตรวจ'!R14</f>
        <v>0</v>
      </c>
      <c r="E13" s="83"/>
    </row>
    <row r="14" spans="2:5" ht="24">
      <c r="B14" s="65" t="str">
        <f>'[1]มิถุนายน 55 ปรับปรุง'!A15</f>
        <v>เงินฝากธนาคาร ออมสิน (ออมทรัพย์)</v>
      </c>
      <c r="C14" s="5">
        <v>1585361.96</v>
      </c>
      <c r="D14" s="5">
        <f>+'[9]รายการปรับปรุง สตง.ตรวจ'!R15</f>
        <v>0</v>
      </c>
      <c r="E14" s="156"/>
    </row>
    <row r="15" spans="2:5" ht="24">
      <c r="B15" s="65" t="str">
        <f>'[1]มิถุนายน 55 ปรับปรุง'!A16</f>
        <v>เงินฝาก กสท.</v>
      </c>
      <c r="C15" s="5">
        <f>+'[9]รายการปรับปรุง สตง.ตรวจ'!Q16</f>
        <v>1403575.73</v>
      </c>
      <c r="D15" s="5">
        <f>+'[9]รายการปรับปรุง สตง.ตรวจ'!R16</f>
        <v>0</v>
      </c>
      <c r="E15" s="156"/>
    </row>
    <row r="16" spans="2:5" ht="24">
      <c r="B16" s="65" t="s">
        <v>16</v>
      </c>
      <c r="C16" s="5">
        <v>120</v>
      </c>
      <c r="D16" s="5">
        <f>+'[9]รายการปรับปรุง สตง.ตรวจ'!R17</f>
        <v>0</v>
      </c>
      <c r="E16" s="156"/>
    </row>
    <row r="17" spans="2:4" ht="24">
      <c r="B17" s="65" t="str">
        <f>'[1]มิถุนายน 55 ปรับปรุง'!A17</f>
        <v>ลูกหนี้ - ภาษีโรงเรือนและที่ดิน</v>
      </c>
      <c r="C17" s="5">
        <v>12456</v>
      </c>
      <c r="D17" s="5">
        <f>+'[9]รายการปรับปรุง สตง.ตรวจ'!R18</f>
        <v>0</v>
      </c>
    </row>
    <row r="18" spans="2:4" ht="24">
      <c r="B18" s="65" t="str">
        <f>'[1]มิถุนายน 55 ปรับปรุง'!A18</f>
        <v>        - ภาษีบำรุงท้องที่</v>
      </c>
      <c r="C18" s="5">
        <v>42721.5</v>
      </c>
      <c r="D18" s="5">
        <f>+'[9]รายการปรับปรุง สตง.ตรวจ'!R19</f>
        <v>0</v>
      </c>
    </row>
    <row r="19" spans="2:14" ht="24">
      <c r="B19" s="65" t="str">
        <f>'[1]มิถุนายน 55 ปรับปรุง'!A20</f>
        <v>        - เงินทุนโครงการเศรษฐกิจชุมชน (บัญชี 2)</v>
      </c>
      <c r="C19" s="5">
        <v>100000</v>
      </c>
      <c r="D19" s="5">
        <f>+'[9]รายการปรับปรุง สตง.ตรวจ'!R20</f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2:14" ht="24">
      <c r="B20" s="65" t="str">
        <f>'[1]มิถุนายน 55 ปรับปรุง'!A21</f>
        <v>ทรัพย์สินที่เกิดการเงินกู้</v>
      </c>
      <c r="C20" s="5">
        <v>12392000</v>
      </c>
      <c r="D20" s="5">
        <f>+'[9]รายการปรับปรุง สตง.ตรวจ'!R21</f>
        <v>0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2:4" ht="24">
      <c r="B21" s="65" t="s">
        <v>1071</v>
      </c>
      <c r="C21" s="5"/>
      <c r="D21" s="5">
        <v>9832000</v>
      </c>
    </row>
    <row r="22" spans="2:4" ht="24">
      <c r="B22" s="65" t="s">
        <v>19</v>
      </c>
      <c r="C22" s="5"/>
      <c r="D22" s="5">
        <v>0.59</v>
      </c>
    </row>
    <row r="23" spans="2:4" ht="24">
      <c r="B23" s="65" t="str">
        <f>'[1]มิถุนายน 55 ปรับปรุง'!A43</f>
        <v>เงินรับฝาก (หมายเหตุ 2)</v>
      </c>
      <c r="C23" s="5"/>
      <c r="D23" s="5">
        <v>184348.91</v>
      </c>
    </row>
    <row r="24" spans="2:4" ht="24">
      <c r="B24" s="65" t="str">
        <f>'[1]มิถุนายน 55 ปรับปรุง'!A44</f>
        <v>เงินนอกงบประมาณ เงินทุนโครงการเศรษฐกิจชุมชน (บัญชี 2)</v>
      </c>
      <c r="C24" s="5">
        <f>+'[9]รายการปรับปรุง สตง.ตรวจ'!Q25</f>
        <v>0</v>
      </c>
      <c r="D24" s="5">
        <v>100456.45</v>
      </c>
    </row>
    <row r="25" spans="2:4" ht="24">
      <c r="B25" s="65" t="s">
        <v>20</v>
      </c>
      <c r="C25" s="5">
        <f>+'[9]รายการปรับปรุง สตง.ตรวจ'!Q26</f>
        <v>0</v>
      </c>
      <c r="D25" s="5">
        <v>1110647.3</v>
      </c>
    </row>
    <row r="26" spans="2:4" ht="24">
      <c r="B26" s="65" t="str">
        <f>'[1]มิถุนายน 55 ปรับปรุง'!A45</f>
        <v>รายจ่ายค้างจ่าย</v>
      </c>
      <c r="C26" s="5">
        <f>+'[9]รายการปรับปรุง สตง.ตรวจ'!Q27</f>
        <v>0</v>
      </c>
      <c r="D26" s="5">
        <v>1130137.42</v>
      </c>
    </row>
    <row r="27" spans="2:4" ht="24">
      <c r="B27" s="65" t="str">
        <f>'[1]มิถุนายน 55 ปรับปรุง'!A46</f>
        <v>เงินสะสม</v>
      </c>
      <c r="C27" s="5">
        <f>+'[9]รายการปรับปรุง สตง.ตรวจ'!Q28</f>
        <v>0</v>
      </c>
      <c r="D27" s="5">
        <v>10788204.12</v>
      </c>
    </row>
    <row r="28" spans="2:4" ht="24">
      <c r="B28" s="65" t="str">
        <f>'[1]มิถุนายน 55 ปรับปรุง'!A47</f>
        <v>เงินทุนสำรองเงินสะสม</v>
      </c>
      <c r="C28" s="5">
        <f>+'[9]รายการปรับปรุง สตง.ตรวจ'!Q29</f>
        <v>0</v>
      </c>
      <c r="D28" s="5">
        <v>7003509.21</v>
      </c>
    </row>
    <row r="29" spans="2:4" ht="24.75" thickBot="1">
      <c r="B29" s="65" t="str">
        <f>'[1]มิถุนายน 55 ปรับปรุง'!A48</f>
        <v>รวมทั้งสิ้น</v>
      </c>
      <c r="C29" s="308">
        <f>SUM(C7:C28)</f>
        <v>30149304.000000004</v>
      </c>
      <c r="D29" s="308">
        <f>SUM(D7:D28)</f>
        <v>30149304</v>
      </c>
    </row>
    <row r="30" ht="24.75" thickTop="1"/>
    <row r="31" ht="24">
      <c r="D31" s="83">
        <f>+C29-D29</f>
        <v>0</v>
      </c>
    </row>
  </sheetData>
  <sheetProtection/>
  <mergeCells count="4">
    <mergeCell ref="B1:D1"/>
    <mergeCell ref="B2:D2"/>
    <mergeCell ref="B3:D3"/>
    <mergeCell ref="B4:D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Q43"/>
  <sheetViews>
    <sheetView zoomScale="75" zoomScaleNormal="75" zoomScalePageLayoutView="0" workbookViewId="0" topLeftCell="B10">
      <selection activeCell="D19" sqref="D19:D24"/>
    </sheetView>
  </sheetViews>
  <sheetFormatPr defaultColWidth="9.00390625" defaultRowHeight="14.25"/>
  <cols>
    <col min="1" max="1" width="7.75390625" style="3" customWidth="1"/>
    <col min="2" max="2" width="32.125" style="3" bestFit="1" customWidth="1"/>
    <col min="3" max="3" width="14.625" style="22" bestFit="1" customWidth="1"/>
    <col min="4" max="4" width="14.75390625" style="22" bestFit="1" customWidth="1"/>
    <col min="5" max="5" width="13.75390625" style="22" bestFit="1" customWidth="1"/>
    <col min="6" max="6" width="14.50390625" style="22" customWidth="1"/>
    <col min="7" max="7" width="12.125" style="22" bestFit="1" customWidth="1"/>
    <col min="8" max="8" width="14.625" style="22" customWidth="1"/>
    <col min="9" max="9" width="13.75390625" style="22" bestFit="1" customWidth="1"/>
    <col min="10" max="12" width="16.00390625" style="22" customWidth="1"/>
    <col min="13" max="13" width="15.625" style="3" customWidth="1"/>
    <col min="14" max="14" width="13.75390625" style="3" bestFit="1" customWidth="1"/>
    <col min="15" max="16384" width="9.00390625" style="3" customWidth="1"/>
  </cols>
  <sheetData>
    <row r="1" spans="2:12" ht="27.75">
      <c r="B1" s="378" t="s">
        <v>21</v>
      </c>
      <c r="C1" s="378"/>
      <c r="D1" s="378"/>
      <c r="E1" s="378"/>
      <c r="F1" s="378"/>
      <c r="G1" s="378"/>
      <c r="H1" s="378"/>
      <c r="I1" s="378"/>
      <c r="J1" s="378"/>
      <c r="K1" s="360"/>
      <c r="L1" s="360"/>
    </row>
    <row r="2" spans="2:12" ht="27.75">
      <c r="B2" s="378" t="s">
        <v>27</v>
      </c>
      <c r="C2" s="378"/>
      <c r="D2" s="378"/>
      <c r="E2" s="378"/>
      <c r="F2" s="378"/>
      <c r="G2" s="378"/>
      <c r="H2" s="378"/>
      <c r="I2" s="378"/>
      <c r="J2" s="378"/>
      <c r="K2" s="360"/>
      <c r="L2" s="360"/>
    </row>
    <row r="3" spans="2:12" ht="27.75">
      <c r="B3" s="378" t="s">
        <v>53</v>
      </c>
      <c r="C3" s="378"/>
      <c r="D3" s="378"/>
      <c r="E3" s="378"/>
      <c r="F3" s="378"/>
      <c r="G3" s="378"/>
      <c r="H3" s="378"/>
      <c r="I3" s="378"/>
      <c r="J3" s="378"/>
      <c r="K3" s="360"/>
      <c r="L3" s="360"/>
    </row>
    <row r="4" spans="2:12" s="13" customFormat="1" ht="24">
      <c r="B4" s="125" t="s">
        <v>11</v>
      </c>
      <c r="C4" s="123" t="s">
        <v>28</v>
      </c>
      <c r="D4" s="123" t="s">
        <v>29</v>
      </c>
      <c r="E4" s="364" t="s">
        <v>30</v>
      </c>
      <c r="F4" s="123" t="s">
        <v>31</v>
      </c>
      <c r="G4" s="123" t="s">
        <v>32</v>
      </c>
      <c r="H4" s="364" t="s">
        <v>33</v>
      </c>
      <c r="I4" s="364" t="s">
        <v>34</v>
      </c>
      <c r="J4" s="123" t="s">
        <v>35</v>
      </c>
      <c r="K4" s="365"/>
      <c r="L4" s="365"/>
    </row>
    <row r="5" spans="2:17" ht="24">
      <c r="B5" s="4" t="s">
        <v>1124</v>
      </c>
      <c r="C5" s="5">
        <v>4914423</v>
      </c>
      <c r="D5" s="6">
        <f>SUM(E5:J5)</f>
        <v>4721528</v>
      </c>
      <c r="E5" s="6">
        <f>2313970+724250</f>
        <v>3038220</v>
      </c>
      <c r="F5" s="6">
        <v>605180</v>
      </c>
      <c r="G5" s="6">
        <v>121800</v>
      </c>
      <c r="H5" s="6">
        <v>292380</v>
      </c>
      <c r="I5" s="6">
        <f>52800+611148</f>
        <v>663948</v>
      </c>
      <c r="J5" s="6"/>
      <c r="K5" s="7"/>
      <c r="L5" s="7"/>
      <c r="M5" s="7"/>
      <c r="N5" s="7">
        <f>SUM(E5:J5)</f>
        <v>4721528</v>
      </c>
      <c r="O5" s="7"/>
      <c r="P5" s="7"/>
      <c r="Q5" s="7"/>
    </row>
    <row r="6" spans="2:16" ht="24">
      <c r="B6" s="4" t="s">
        <v>37</v>
      </c>
      <c r="C6" s="83"/>
      <c r="D6" s="6">
        <f aca="true" t="shared" si="0" ref="D6:D16">SUM(E6:J6)</f>
        <v>0</v>
      </c>
      <c r="E6" s="6"/>
      <c r="F6" s="6"/>
      <c r="G6" s="6"/>
      <c r="H6" s="6"/>
      <c r="I6" s="6"/>
      <c r="J6" s="6"/>
      <c r="K6" s="7"/>
      <c r="L6" s="7"/>
      <c r="M6" s="7"/>
      <c r="N6" s="7">
        <f aca="true" t="shared" si="1" ref="N6:N16">SUM(E6:J6)</f>
        <v>0</v>
      </c>
      <c r="P6" s="7"/>
    </row>
    <row r="7" spans="2:16" ht="24">
      <c r="B7" s="4" t="s">
        <v>1123</v>
      </c>
      <c r="C7" s="5">
        <v>1865752</v>
      </c>
      <c r="D7" s="6">
        <f t="shared" si="0"/>
        <v>1350080</v>
      </c>
      <c r="E7" s="6">
        <v>100800</v>
      </c>
      <c r="F7" s="6">
        <v>1144520</v>
      </c>
      <c r="G7" s="6">
        <v>104760</v>
      </c>
      <c r="H7" s="6"/>
      <c r="I7" s="6"/>
      <c r="J7" s="6"/>
      <c r="K7" s="7"/>
      <c r="L7" s="7"/>
      <c r="M7" s="7"/>
      <c r="N7" s="7">
        <f t="shared" si="1"/>
        <v>1350080</v>
      </c>
      <c r="P7" s="7"/>
    </row>
    <row r="8" spans="2:16" ht="24">
      <c r="B8" s="4" t="s">
        <v>1122</v>
      </c>
      <c r="C8" s="5">
        <v>3233430</v>
      </c>
      <c r="D8" s="6">
        <f t="shared" si="0"/>
        <v>2769370.05</v>
      </c>
      <c r="E8" s="6">
        <f>2426574.05+73173.5</f>
        <v>2499747.55</v>
      </c>
      <c r="F8" s="6">
        <v>138093</v>
      </c>
      <c r="G8" s="6">
        <v>37385</v>
      </c>
      <c r="H8" s="6">
        <v>22650</v>
      </c>
      <c r="I8" s="6">
        <f>70244.5+1250</f>
        <v>71494.5</v>
      </c>
      <c r="J8" s="6"/>
      <c r="K8" s="7"/>
      <c r="L8" s="7"/>
      <c r="M8" s="7"/>
      <c r="N8" s="7">
        <f t="shared" si="1"/>
        <v>2769370.05</v>
      </c>
      <c r="P8" s="7"/>
    </row>
    <row r="9" spans="2:16" ht="24">
      <c r="B9" s="4" t="s">
        <v>1121</v>
      </c>
      <c r="C9" s="5">
        <v>8736960</v>
      </c>
      <c r="D9" s="6">
        <f>SUM(E9:J9)</f>
        <v>4583549.44</v>
      </c>
      <c r="E9" s="6">
        <f>783606.43+26626</f>
        <v>810232.43</v>
      </c>
      <c r="F9" s="6">
        <f>2282076.59+12402-6</f>
        <v>2294472.59</v>
      </c>
      <c r="G9" s="6">
        <v>295374.02</v>
      </c>
      <c r="H9" s="6">
        <v>405286</v>
      </c>
      <c r="I9" s="6">
        <f>252855.4+525329</f>
        <v>778184.4</v>
      </c>
      <c r="J9" s="6"/>
      <c r="K9" s="7"/>
      <c r="L9" s="7"/>
      <c r="M9" s="7"/>
      <c r="N9" s="7">
        <f t="shared" si="1"/>
        <v>4583549.44</v>
      </c>
      <c r="P9" s="7"/>
    </row>
    <row r="10" spans="2:16" ht="24">
      <c r="B10" s="4" t="s">
        <v>1120</v>
      </c>
      <c r="C10" s="5">
        <v>3109400</v>
      </c>
      <c r="D10" s="6">
        <f t="shared" si="0"/>
        <v>3089739.28</v>
      </c>
      <c r="E10" s="6">
        <f>250897.2+41353.7</f>
        <v>292250.9</v>
      </c>
      <c r="F10" s="6">
        <v>2435713.82</v>
      </c>
      <c r="G10" s="6">
        <v>180162</v>
      </c>
      <c r="H10" s="6">
        <v>17643</v>
      </c>
      <c r="I10" s="6">
        <v>163969.56</v>
      </c>
      <c r="J10" s="6"/>
      <c r="K10" s="7"/>
      <c r="L10" s="7"/>
      <c r="M10" s="7"/>
      <c r="N10" s="7">
        <f t="shared" si="1"/>
        <v>3089739.28</v>
      </c>
      <c r="P10" s="7"/>
    </row>
    <row r="11" spans="2:16" ht="24">
      <c r="B11" s="4" t="s">
        <v>38</v>
      </c>
      <c r="C11" s="5">
        <v>361000</v>
      </c>
      <c r="D11" s="6">
        <f t="shared" si="0"/>
        <v>289258.04</v>
      </c>
      <c r="E11" s="6">
        <v>289258.04</v>
      </c>
      <c r="F11" s="6"/>
      <c r="G11" s="6"/>
      <c r="H11" s="6"/>
      <c r="I11" s="6"/>
      <c r="J11" s="6"/>
      <c r="K11" s="7"/>
      <c r="L11" s="7"/>
      <c r="M11" s="7"/>
      <c r="N11" s="7">
        <f t="shared" si="1"/>
        <v>289258.04</v>
      </c>
      <c r="P11" s="7"/>
    </row>
    <row r="12" spans="2:16" ht="24">
      <c r="B12" s="4" t="s">
        <v>39</v>
      </c>
      <c r="C12" s="5">
        <v>1595000</v>
      </c>
      <c r="D12" s="6">
        <f t="shared" si="0"/>
        <v>1402492.04</v>
      </c>
      <c r="E12" s="6"/>
      <c r="F12" s="6">
        <v>330000</v>
      </c>
      <c r="G12" s="6">
        <v>150000</v>
      </c>
      <c r="H12" s="6"/>
      <c r="I12" s="6">
        <v>922492.04</v>
      </c>
      <c r="J12" s="6"/>
      <c r="K12" s="7"/>
      <c r="L12" s="7"/>
      <c r="M12" s="7"/>
      <c r="N12" s="7">
        <f t="shared" si="1"/>
        <v>1402492.04</v>
      </c>
      <c r="P12" s="7"/>
    </row>
    <row r="13" spans="2:16" ht="24">
      <c r="B13" s="4" t="s">
        <v>1119</v>
      </c>
      <c r="C13" s="5">
        <v>3990897</v>
      </c>
      <c r="D13" s="6">
        <f t="shared" si="0"/>
        <v>14084412.379999999</v>
      </c>
      <c r="E13" s="6"/>
      <c r="F13" s="6"/>
      <c r="G13" s="6"/>
      <c r="H13" s="6">
        <v>10205100</v>
      </c>
      <c r="I13" s="6"/>
      <c r="J13" s="6">
        <v>3879312.38</v>
      </c>
      <c r="K13" s="7"/>
      <c r="L13" s="7"/>
      <c r="M13" s="7"/>
      <c r="N13" s="7">
        <f t="shared" si="1"/>
        <v>14084412.379999999</v>
      </c>
      <c r="P13" s="7"/>
    </row>
    <row r="14" spans="2:16" ht="24">
      <c r="B14" s="4" t="s">
        <v>40</v>
      </c>
      <c r="C14" s="5">
        <v>395500</v>
      </c>
      <c r="D14" s="6">
        <f t="shared" si="0"/>
        <v>119600</v>
      </c>
      <c r="E14" s="6">
        <f>41000+49000</f>
        <v>90000</v>
      </c>
      <c r="F14" s="6">
        <v>10000</v>
      </c>
      <c r="G14" s="6">
        <v>8600</v>
      </c>
      <c r="H14" s="6"/>
      <c r="I14" s="6">
        <v>11000</v>
      </c>
      <c r="J14" s="6"/>
      <c r="K14" s="7">
        <f>SUM(D8:D11)</f>
        <v>10731916.809999999</v>
      </c>
      <c r="L14" s="7"/>
      <c r="M14" s="7"/>
      <c r="N14" s="7">
        <f t="shared" si="1"/>
        <v>119600</v>
      </c>
      <c r="P14" s="7"/>
    </row>
    <row r="15" spans="2:16" ht="24">
      <c r="B15" s="4" t="s">
        <v>1074</v>
      </c>
      <c r="C15" s="5">
        <v>9128300</v>
      </c>
      <c r="D15" s="6">
        <f t="shared" si="0"/>
        <v>6203762</v>
      </c>
      <c r="E15" s="6"/>
      <c r="F15" s="6"/>
      <c r="G15" s="6"/>
      <c r="H15" s="6"/>
      <c r="I15" s="6">
        <v>6203762</v>
      </c>
      <c r="J15" s="6"/>
      <c r="K15" s="7"/>
      <c r="L15" s="7"/>
      <c r="M15" s="7"/>
      <c r="N15" s="7">
        <f t="shared" si="1"/>
        <v>6203762</v>
      </c>
      <c r="P15" s="7"/>
    </row>
    <row r="16" spans="2:16" ht="24">
      <c r="B16" s="8" t="s">
        <v>18</v>
      </c>
      <c r="C16" s="272">
        <v>20000</v>
      </c>
      <c r="D16" s="6">
        <f t="shared" si="0"/>
        <v>20000</v>
      </c>
      <c r="E16" s="9">
        <v>20000</v>
      </c>
      <c r="F16" s="9"/>
      <c r="G16" s="9"/>
      <c r="H16" s="9"/>
      <c r="I16" s="9"/>
      <c r="J16" s="9"/>
      <c r="K16" s="7"/>
      <c r="L16" s="7"/>
      <c r="M16" s="7"/>
      <c r="N16" s="7">
        <f t="shared" si="1"/>
        <v>20000</v>
      </c>
      <c r="P16" s="7"/>
    </row>
    <row r="17" spans="2:16" s="13" customFormat="1" ht="24.75" thickBot="1">
      <c r="B17" s="10" t="s">
        <v>41</v>
      </c>
      <c r="C17" s="11">
        <f>SUM(C5:C16)</f>
        <v>37350662</v>
      </c>
      <c r="D17" s="12">
        <f>SUM(D5:D16)</f>
        <v>38633791.230000004</v>
      </c>
      <c r="E17" s="12">
        <f>SUM(E5:E16)</f>
        <v>7140508.92</v>
      </c>
      <c r="F17" s="12">
        <f>SUM(F5:F15)</f>
        <v>6957979.41</v>
      </c>
      <c r="G17" s="12">
        <f>SUM(G5:G15)</f>
        <v>898081.02</v>
      </c>
      <c r="H17" s="12">
        <f>SUM(H5:H15)</f>
        <v>10943059</v>
      </c>
      <c r="I17" s="12">
        <f>SUM(I5:I15)</f>
        <v>8814850.5</v>
      </c>
      <c r="J17" s="12">
        <f>SUM(J5:J15)</f>
        <v>3879312.38</v>
      </c>
      <c r="K17" s="24"/>
      <c r="L17" s="24"/>
      <c r="M17" s="7">
        <f>SUM(E17:J17)</f>
        <v>38633791.230000004</v>
      </c>
      <c r="N17" s="23">
        <f>SUM(N5:N16)</f>
        <v>38633791.230000004</v>
      </c>
      <c r="P17" s="7"/>
    </row>
    <row r="18" spans="2:16" s="13" customFormat="1" ht="24.75" thickTop="1">
      <c r="B18" s="14" t="s">
        <v>42</v>
      </c>
      <c r="C18" s="15"/>
      <c r="D18" s="16"/>
      <c r="E18" s="16"/>
      <c r="F18" s="16"/>
      <c r="G18" s="16"/>
      <c r="H18" s="16"/>
      <c r="I18" s="16"/>
      <c r="J18" s="16"/>
      <c r="K18" s="24"/>
      <c r="L18" s="24"/>
      <c r="M18" s="7"/>
      <c r="N18" s="7"/>
      <c r="P18" s="7"/>
    </row>
    <row r="19" spans="2:14" ht="24">
      <c r="B19" s="4" t="s">
        <v>43</v>
      </c>
      <c r="C19" s="6">
        <v>248000</v>
      </c>
      <c r="D19" s="6">
        <v>257257.13</v>
      </c>
      <c r="E19" s="6"/>
      <c r="F19" s="6"/>
      <c r="G19" s="6"/>
      <c r="H19" s="6"/>
      <c r="I19" s="6"/>
      <c r="J19" s="6"/>
      <c r="K19" s="7"/>
      <c r="L19" s="7"/>
      <c r="N19" s="7">
        <f>+M17-N17</f>
        <v>0</v>
      </c>
    </row>
    <row r="20" spans="2:14" ht="24">
      <c r="B20" s="4" t="s">
        <v>44</v>
      </c>
      <c r="C20" s="6">
        <v>264200</v>
      </c>
      <c r="D20" s="6">
        <v>15015</v>
      </c>
      <c r="E20" s="6"/>
      <c r="F20" s="6"/>
      <c r="G20" s="6"/>
      <c r="H20" s="6"/>
      <c r="I20" s="6"/>
      <c r="J20" s="6"/>
      <c r="K20" s="7"/>
      <c r="L20" s="7"/>
      <c r="N20" s="7"/>
    </row>
    <row r="21" spans="2:14" ht="24">
      <c r="B21" s="4" t="s">
        <v>45</v>
      </c>
      <c r="C21" s="6">
        <v>100000</v>
      </c>
      <c r="D21" s="6">
        <v>140080.29</v>
      </c>
      <c r="E21" s="6"/>
      <c r="F21" s="6"/>
      <c r="G21" s="6"/>
      <c r="H21" s="6"/>
      <c r="I21" s="6"/>
      <c r="J21" s="6"/>
      <c r="K21" s="7"/>
      <c r="L21" s="7"/>
      <c r="N21" s="17"/>
    </row>
    <row r="22" spans="2:12" ht="24">
      <c r="B22" s="4" t="s">
        <v>46</v>
      </c>
      <c r="C22" s="6">
        <v>548000</v>
      </c>
      <c r="D22" s="6">
        <v>242949</v>
      </c>
      <c r="E22" s="6"/>
      <c r="F22" s="6"/>
      <c r="G22" s="6"/>
      <c r="H22" s="6"/>
      <c r="I22" s="6"/>
      <c r="J22" s="6"/>
      <c r="K22" s="7"/>
      <c r="L22" s="7"/>
    </row>
    <row r="23" spans="2:12" ht="24">
      <c r="B23" s="18" t="s">
        <v>47</v>
      </c>
      <c r="C23" s="6">
        <v>15000</v>
      </c>
      <c r="D23" s="6">
        <v>0</v>
      </c>
      <c r="E23" s="6"/>
      <c r="F23" s="6"/>
      <c r="G23" s="6"/>
      <c r="H23" s="6"/>
      <c r="I23" s="6"/>
      <c r="J23" s="6"/>
      <c r="K23" s="7"/>
      <c r="L23" s="7"/>
    </row>
    <row r="24" spans="2:12" ht="24">
      <c r="B24" s="4" t="s">
        <v>48</v>
      </c>
      <c r="C24" s="6">
        <v>18516000</v>
      </c>
      <c r="D24" s="6">
        <v>14684648.22</v>
      </c>
      <c r="E24" s="6"/>
      <c r="F24" s="6"/>
      <c r="G24" s="6"/>
      <c r="H24" s="6"/>
      <c r="I24" s="6"/>
      <c r="J24" s="6"/>
      <c r="K24" s="7"/>
      <c r="L24" s="7"/>
    </row>
    <row r="25" spans="2:12" ht="24">
      <c r="B25" s="4" t="s">
        <v>49</v>
      </c>
      <c r="C25" s="6">
        <v>17659462</v>
      </c>
      <c r="D25" s="6">
        <v>13798433</v>
      </c>
      <c r="E25" s="6"/>
      <c r="F25" s="6"/>
      <c r="G25" s="6"/>
      <c r="H25" s="6"/>
      <c r="I25" s="6"/>
      <c r="J25" s="6"/>
      <c r="K25" s="7"/>
      <c r="L25" s="7"/>
    </row>
    <row r="26" spans="2:12" ht="24">
      <c r="B26" s="4" t="s">
        <v>50</v>
      </c>
      <c r="C26" s="9">
        <v>0</v>
      </c>
      <c r="D26" s="9">
        <v>12930622</v>
      </c>
      <c r="E26" s="9"/>
      <c r="F26" s="9"/>
      <c r="G26" s="9"/>
      <c r="H26" s="9"/>
      <c r="I26" s="9"/>
      <c r="J26" s="9"/>
      <c r="K26" s="7"/>
      <c r="L26" s="7"/>
    </row>
    <row r="27" spans="2:12" s="13" customFormat="1" ht="24.75" thickBot="1">
      <c r="B27" s="10" t="s">
        <v>51</v>
      </c>
      <c r="C27" s="12">
        <f>SUM(C19:C26)</f>
        <v>37350662</v>
      </c>
      <c r="D27" s="12">
        <f>SUM(D19:D26)</f>
        <v>42069004.64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24"/>
      <c r="L27" s="24"/>
    </row>
    <row r="28" spans="2:4" ht="25.5" thickBot="1" thickTop="1">
      <c r="B28" s="19" t="s">
        <v>52</v>
      </c>
      <c r="C28" s="20"/>
      <c r="D28" s="21">
        <f>+D27-D17</f>
        <v>3435213.4099999964</v>
      </c>
    </row>
    <row r="29" spans="2:4" ht="24.75" thickTop="1">
      <c r="B29" s="19"/>
      <c r="C29" s="20"/>
      <c r="D29" s="24"/>
    </row>
    <row r="30" spans="2:12" ht="24">
      <c r="B30" s="379" t="s">
        <v>1112</v>
      </c>
      <c r="C30" s="379"/>
      <c r="D30" s="379"/>
      <c r="E30" s="379"/>
      <c r="F30" s="379"/>
      <c r="G30" s="379"/>
      <c r="H30" s="379"/>
      <c r="I30" s="379"/>
      <c r="J30" s="379"/>
      <c r="K30" s="361"/>
      <c r="L30" s="361"/>
    </row>
    <row r="31" ht="24">
      <c r="H31" s="3"/>
    </row>
    <row r="35" ht="24">
      <c r="D35" s="22">
        <f>+D17-12930622</f>
        <v>25703169.230000004</v>
      </c>
    </row>
    <row r="43" ht="24">
      <c r="C43" s="22">
        <f>1056500/32134806*100</f>
        <v>3.2877123950896108</v>
      </c>
    </row>
  </sheetData>
  <sheetProtection/>
  <mergeCells count="4">
    <mergeCell ref="B1:J1"/>
    <mergeCell ref="B2:J2"/>
    <mergeCell ref="B3:J3"/>
    <mergeCell ref="B30:J30"/>
  </mergeCells>
  <printOptions/>
  <pageMargins left="0.7086614173228347" right="0.3937007874015748" top="0" bottom="0" header="0.31496062992125984" footer="0.31496062992125984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9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9.00390625" style="1" customWidth="1"/>
    <col min="2" max="2" width="4.875" style="1" customWidth="1"/>
    <col min="3" max="3" width="21.00390625" style="1" bestFit="1" customWidth="1"/>
    <col min="4" max="4" width="3.00390625" style="1" customWidth="1"/>
    <col min="5" max="5" width="13.375" style="25" bestFit="1" customWidth="1"/>
    <col min="6" max="6" width="11.00390625" style="25" bestFit="1" customWidth="1"/>
    <col min="7" max="7" width="13.375" style="25" bestFit="1" customWidth="1"/>
    <col min="8" max="8" width="9.00390625" style="25" customWidth="1"/>
    <col min="9" max="9" width="13.375" style="25" bestFit="1" customWidth="1"/>
    <col min="10" max="16384" width="9.00390625" style="1" customWidth="1"/>
  </cols>
  <sheetData>
    <row r="1" spans="1:7" ht="24">
      <c r="A1" s="380" t="s">
        <v>54</v>
      </c>
      <c r="B1" s="380"/>
      <c r="C1" s="380"/>
      <c r="D1" s="380"/>
      <c r="E1" s="380"/>
      <c r="F1" s="380"/>
      <c r="G1" s="380"/>
    </row>
    <row r="3" spans="1:6" ht="24">
      <c r="A3" s="26" t="s">
        <v>55</v>
      </c>
      <c r="C3" s="1" t="s">
        <v>36</v>
      </c>
      <c r="E3" s="25">
        <v>4721528</v>
      </c>
      <c r="F3" s="25" t="s">
        <v>56</v>
      </c>
    </row>
    <row r="4" spans="3:7" ht="24">
      <c r="C4" s="1" t="s">
        <v>57</v>
      </c>
      <c r="G4" s="25">
        <v>4431048</v>
      </c>
    </row>
    <row r="5" spans="3:7" ht="24">
      <c r="C5" s="1" t="s">
        <v>58</v>
      </c>
      <c r="G5" s="25">
        <v>290480</v>
      </c>
    </row>
    <row r="7" spans="1:6" ht="24">
      <c r="A7" s="26" t="s">
        <v>59</v>
      </c>
      <c r="C7" s="1" t="s">
        <v>62</v>
      </c>
      <c r="E7" s="25">
        <v>1350080</v>
      </c>
      <c r="F7" s="25" t="str">
        <f>+F3</f>
        <v>ประกอบด้วย</v>
      </c>
    </row>
    <row r="8" spans="3:7" ht="24">
      <c r="C8" s="1" t="s">
        <v>57</v>
      </c>
      <c r="G8" s="25">
        <v>323456</v>
      </c>
    </row>
    <row r="9" spans="3:9" ht="24">
      <c r="C9" s="1" t="str">
        <f>+C5</f>
        <v>จ่ายจากเงินอุดหนุนเฉพาะกิจ</v>
      </c>
      <c r="G9" s="25">
        <v>1026624</v>
      </c>
      <c r="I9" s="25">
        <f>+G4+G8</f>
        <v>4754504</v>
      </c>
    </row>
    <row r="11" spans="1:6" ht="24">
      <c r="A11" s="26" t="s">
        <v>60</v>
      </c>
      <c r="C11" s="1" t="s">
        <v>24</v>
      </c>
      <c r="E11" s="25">
        <v>2769370.05</v>
      </c>
      <c r="F11" s="25" t="str">
        <f>+F7</f>
        <v>ประกอบด้วย</v>
      </c>
    </row>
    <row r="12" spans="3:7" ht="24">
      <c r="C12" s="1" t="str">
        <f>+C8</f>
        <v>จ่ายจากเงินรายรับ</v>
      </c>
      <c r="G12" s="25">
        <v>2766622.05</v>
      </c>
    </row>
    <row r="13" spans="3:7" ht="24">
      <c r="C13" s="1" t="str">
        <f>+C9</f>
        <v>จ่ายจากเงินอุดหนุนเฉพาะกิจ</v>
      </c>
      <c r="G13" s="25">
        <v>2748</v>
      </c>
    </row>
    <row r="15" spans="1:6" ht="24">
      <c r="A15" s="26" t="s">
        <v>61</v>
      </c>
      <c r="C15" s="1" t="s">
        <v>25</v>
      </c>
      <c r="E15" s="25">
        <f>+งบแสดงผลการดำเนินงาน!D9</f>
        <v>4583549.44</v>
      </c>
      <c r="F15" s="25" t="str">
        <f>+F7</f>
        <v>ประกอบด้วย</v>
      </c>
    </row>
    <row r="16" spans="3:7" ht="24">
      <c r="C16" s="1" t="str">
        <f>+C8</f>
        <v>จ่ายจากเงินรายรับ</v>
      </c>
      <c r="G16" s="25">
        <f>+E15-G17</f>
        <v>4543549.44</v>
      </c>
    </row>
    <row r="17" spans="3:7" ht="24">
      <c r="C17" s="1" t="str">
        <f>+C9</f>
        <v>จ่ายจากเงินอุดหนุนเฉพาะกิจ</v>
      </c>
      <c r="G17" s="25">
        <v>40000</v>
      </c>
    </row>
    <row r="19" spans="1:6" ht="24">
      <c r="A19" s="26" t="s">
        <v>63</v>
      </c>
      <c r="C19" s="1" t="s">
        <v>26</v>
      </c>
      <c r="E19" s="25">
        <v>3089739.28</v>
      </c>
      <c r="F19" s="25" t="str">
        <f>+F11</f>
        <v>ประกอบด้วย</v>
      </c>
    </row>
    <row r="20" spans="3:9" ht="24">
      <c r="C20" s="1" t="str">
        <f>+C12</f>
        <v>จ่ายจากเงินรายรับ</v>
      </c>
      <c r="G20" s="25">
        <v>3007109.28</v>
      </c>
      <c r="I20" s="25">
        <f>+G12+G16+G20</f>
        <v>10317280.77</v>
      </c>
    </row>
    <row r="21" spans="3:7" ht="24">
      <c r="C21" s="1" t="str">
        <f>+C13</f>
        <v>จ่ายจากเงินอุดหนุนเฉพาะกิจ</v>
      </c>
      <c r="G21" s="25">
        <v>82630</v>
      </c>
    </row>
    <row r="23" spans="1:6" ht="24">
      <c r="A23" s="26" t="s">
        <v>64</v>
      </c>
      <c r="C23" s="1" t="s">
        <v>35</v>
      </c>
      <c r="E23" s="25">
        <v>14084412.38</v>
      </c>
      <c r="F23" s="25" t="str">
        <f>+F15</f>
        <v>ประกอบด้วย</v>
      </c>
    </row>
    <row r="24" spans="3:7" ht="24">
      <c r="C24" s="1" t="str">
        <f>+C16</f>
        <v>จ่ายจากเงินรายรับ</v>
      </c>
      <c r="G24" s="25">
        <v>3825272.38</v>
      </c>
    </row>
    <row r="25" spans="3:7" ht="24">
      <c r="C25" s="1" t="str">
        <f>+C17</f>
        <v>จ่ายจากเงินอุดหนุนเฉพาะกิจ</v>
      </c>
      <c r="G25" s="25">
        <v>10259140</v>
      </c>
    </row>
    <row r="27" spans="1:6" ht="24">
      <c r="A27" s="26" t="s">
        <v>65</v>
      </c>
      <c r="C27" s="1" t="s">
        <v>66</v>
      </c>
      <c r="E27" s="25">
        <v>6203762</v>
      </c>
      <c r="F27" s="25" t="str">
        <f>+F19</f>
        <v>ประกอบด้วย</v>
      </c>
    </row>
    <row r="28" spans="3:7" ht="24">
      <c r="C28" s="1" t="str">
        <f>+C20</f>
        <v>จ่ายจากเงินรายรับ</v>
      </c>
      <c r="G28" s="25">
        <f>+E27-G29</f>
        <v>4974762</v>
      </c>
    </row>
    <row r="29" spans="3:7" ht="24">
      <c r="C29" s="1" t="str">
        <f>+C21</f>
        <v>จ่ายจากเงินอุดหนุนเฉพาะกิจ</v>
      </c>
      <c r="G29" s="25">
        <v>1229000</v>
      </c>
    </row>
  </sheetData>
  <sheetProtection/>
  <mergeCells count="1">
    <mergeCell ref="A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H111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4.25"/>
  <cols>
    <col min="1" max="1" width="5.625" style="53" customWidth="1"/>
    <col min="2" max="2" width="9.00390625" style="53" customWidth="1"/>
    <col min="3" max="3" width="49.875" style="53" customWidth="1"/>
    <col min="4" max="4" width="9.00390625" style="344" customWidth="1"/>
    <col min="5" max="6" width="13.75390625" style="83" bestFit="1" customWidth="1"/>
    <col min="7" max="7" width="9.00390625" style="83" customWidth="1"/>
    <col min="8" max="8" width="13.75390625" style="83" bestFit="1" customWidth="1"/>
    <col min="9" max="16384" width="9.00390625" style="330" customWidth="1"/>
  </cols>
  <sheetData>
    <row r="1" spans="2:8" ht="24">
      <c r="B1" s="382" t="s">
        <v>55</v>
      </c>
      <c r="C1" s="382"/>
      <c r="D1" s="382"/>
      <c r="E1" s="382"/>
      <c r="F1" s="382"/>
      <c r="G1" s="329"/>
      <c r="H1" s="329"/>
    </row>
    <row r="2" spans="2:8" ht="24">
      <c r="B2" s="371" t="s">
        <v>21</v>
      </c>
      <c r="C2" s="371"/>
      <c r="D2" s="371"/>
      <c r="E2" s="371"/>
      <c r="F2" s="371"/>
      <c r="G2" s="328"/>
      <c r="H2" s="328"/>
    </row>
    <row r="3" spans="2:8" ht="24">
      <c r="B3" s="371" t="s">
        <v>67</v>
      </c>
      <c r="C3" s="371"/>
      <c r="D3" s="371"/>
      <c r="E3" s="371"/>
      <c r="F3" s="371"/>
      <c r="G3" s="328"/>
      <c r="H3" s="328"/>
    </row>
    <row r="4" spans="2:8" ht="24">
      <c r="B4" s="371" t="s">
        <v>68</v>
      </c>
      <c r="C4" s="371"/>
      <c r="D4" s="371"/>
      <c r="E4" s="371"/>
      <c r="F4" s="371"/>
      <c r="G4" s="328"/>
      <c r="H4" s="328"/>
    </row>
    <row r="5" spans="2:8" ht="24">
      <c r="B5" s="381" t="s">
        <v>11</v>
      </c>
      <c r="C5" s="381"/>
      <c r="D5" s="331" t="s">
        <v>69</v>
      </c>
      <c r="E5" s="68" t="s">
        <v>28</v>
      </c>
      <c r="F5" s="68" t="s">
        <v>70</v>
      </c>
      <c r="G5" s="332"/>
      <c r="H5" s="332"/>
    </row>
    <row r="6" spans="2:8" ht="24">
      <c r="B6" s="57" t="s">
        <v>71</v>
      </c>
      <c r="C6" s="65"/>
      <c r="D6" s="333"/>
      <c r="E6" s="5"/>
      <c r="F6" s="5"/>
      <c r="G6" s="334"/>
      <c r="H6" s="334"/>
    </row>
    <row r="7" spans="2:8" ht="24">
      <c r="B7" s="57" t="s">
        <v>935</v>
      </c>
      <c r="C7" s="65"/>
      <c r="D7" s="333" t="s">
        <v>72</v>
      </c>
      <c r="E7" s="5"/>
      <c r="F7" s="5"/>
      <c r="G7" s="334"/>
      <c r="H7" s="334"/>
    </row>
    <row r="8" spans="2:8" ht="24">
      <c r="B8" s="335"/>
      <c r="C8" s="336" t="s">
        <v>73</v>
      </c>
      <c r="D8" s="333" t="s">
        <v>74</v>
      </c>
      <c r="E8" s="5">
        <v>35000</v>
      </c>
      <c r="F8" s="5">
        <v>102354.08</v>
      </c>
      <c r="G8" s="334"/>
      <c r="H8" s="334"/>
    </row>
    <row r="9" spans="2:8" ht="24">
      <c r="B9" s="335"/>
      <c r="C9" s="336" t="s">
        <v>75</v>
      </c>
      <c r="D9" s="333" t="s">
        <v>76</v>
      </c>
      <c r="E9" s="5">
        <v>188000</v>
      </c>
      <c r="F9" s="5">
        <v>139737.05</v>
      </c>
      <c r="G9" s="334"/>
      <c r="H9" s="334"/>
    </row>
    <row r="10" spans="2:8" ht="24">
      <c r="B10" s="335"/>
      <c r="C10" s="336" t="s">
        <v>77</v>
      </c>
      <c r="D10" s="333" t="s">
        <v>78</v>
      </c>
      <c r="E10" s="5">
        <v>25000</v>
      </c>
      <c r="F10" s="5">
        <f>+H10+'[2]กรกฏาคม 55'!F10</f>
        <v>15166</v>
      </c>
      <c r="G10" s="334"/>
      <c r="H10" s="334"/>
    </row>
    <row r="11" spans="2:8" ht="24">
      <c r="B11" s="335"/>
      <c r="C11" s="336" t="s">
        <v>79</v>
      </c>
      <c r="D11" s="333" t="s">
        <v>80</v>
      </c>
      <c r="E11" s="5"/>
      <c r="F11" s="5">
        <v>0</v>
      </c>
      <c r="G11" s="334"/>
      <c r="H11" s="337"/>
    </row>
    <row r="12" spans="2:8" ht="24">
      <c r="B12" s="335"/>
      <c r="C12" s="336" t="s">
        <v>81</v>
      </c>
      <c r="D12" s="333" t="s">
        <v>82</v>
      </c>
      <c r="E12" s="5"/>
      <c r="F12" s="5">
        <f>+H12+'[2]กรกฏาคม 55'!F12</f>
        <v>0</v>
      </c>
      <c r="G12" s="334"/>
      <c r="H12" s="334"/>
    </row>
    <row r="13" spans="2:8" ht="24">
      <c r="B13" s="335"/>
      <c r="C13" s="336" t="s">
        <v>83</v>
      </c>
      <c r="D13" s="333" t="s">
        <v>84</v>
      </c>
      <c r="E13" s="5"/>
      <c r="F13" s="5">
        <f>+H13+'[2]กรกฏาคม 55'!F13</f>
        <v>0</v>
      </c>
      <c r="G13" s="334"/>
      <c r="H13" s="334"/>
    </row>
    <row r="14" spans="2:8" ht="24">
      <c r="B14" s="335"/>
      <c r="C14" s="338" t="s">
        <v>29</v>
      </c>
      <c r="D14" s="333"/>
      <c r="E14" s="60">
        <f>SUM(E8:E13)</f>
        <v>248000</v>
      </c>
      <c r="F14" s="60">
        <f>SUM(F8:F13)</f>
        <v>257257.13</v>
      </c>
      <c r="G14" s="339"/>
      <c r="H14" s="339"/>
    </row>
    <row r="15" spans="2:8" ht="24">
      <c r="B15" s="335"/>
      <c r="C15" s="340" t="s">
        <v>85</v>
      </c>
      <c r="D15" s="333" t="s">
        <v>86</v>
      </c>
      <c r="E15" s="5"/>
      <c r="F15" s="5">
        <f>+H15+'[2]พฤษภาคม 55'!F15</f>
        <v>0</v>
      </c>
      <c r="G15" s="334"/>
      <c r="H15" s="334"/>
    </row>
    <row r="16" spans="2:8" ht="24">
      <c r="B16" s="335"/>
      <c r="C16" s="336" t="s">
        <v>87</v>
      </c>
      <c r="D16" s="333" t="s">
        <v>88</v>
      </c>
      <c r="E16" s="5">
        <v>12000</v>
      </c>
      <c r="F16" s="5">
        <f>+H16+'[2]กรกฏาคม 55'!F16</f>
        <v>0</v>
      </c>
      <c r="G16" s="334"/>
      <c r="H16" s="334"/>
    </row>
    <row r="17" spans="2:8" ht="24">
      <c r="B17" s="335"/>
      <c r="C17" s="336" t="s">
        <v>89</v>
      </c>
      <c r="D17" s="333" t="s">
        <v>90</v>
      </c>
      <c r="E17" s="5"/>
      <c r="F17" s="5">
        <f>+H17+'[2]กรกฏาคม 55'!F17</f>
        <v>0</v>
      </c>
      <c r="G17" s="334"/>
      <c r="H17" s="334"/>
    </row>
    <row r="18" spans="2:8" ht="24">
      <c r="B18" s="335"/>
      <c r="C18" s="336" t="s">
        <v>91</v>
      </c>
      <c r="D18" s="333" t="s">
        <v>92</v>
      </c>
      <c r="E18" s="5"/>
      <c r="F18" s="5">
        <f>+H18+'[2]กรกฏาคม 55'!F18</f>
        <v>0</v>
      </c>
      <c r="G18" s="334"/>
      <c r="H18" s="334"/>
    </row>
    <row r="19" spans="2:8" ht="24">
      <c r="B19" s="335"/>
      <c r="C19" s="336" t="s">
        <v>93</v>
      </c>
      <c r="D19" s="333" t="s">
        <v>94</v>
      </c>
      <c r="E19" s="5"/>
      <c r="F19" s="5">
        <f>+H19+'[2]กรกฏาคม 55'!F19</f>
        <v>0</v>
      </c>
      <c r="G19" s="334"/>
      <c r="H19" s="334"/>
    </row>
    <row r="20" spans="2:8" ht="24">
      <c r="B20" s="335"/>
      <c r="C20" s="336" t="s">
        <v>95</v>
      </c>
      <c r="D20" s="333" t="s">
        <v>96</v>
      </c>
      <c r="E20" s="5">
        <v>40000</v>
      </c>
      <c r="F20" s="5">
        <v>7315</v>
      </c>
      <c r="G20" s="334"/>
      <c r="H20" s="334"/>
    </row>
    <row r="21" spans="2:8" ht="24">
      <c r="B21" s="335"/>
      <c r="C21" s="336" t="s">
        <v>97</v>
      </c>
      <c r="D21" s="333" t="s">
        <v>98</v>
      </c>
      <c r="E21" s="5"/>
      <c r="F21" s="5">
        <f>+H21+'[2]กรกฏาคม 55'!F21</f>
        <v>0</v>
      </c>
      <c r="G21" s="334"/>
      <c r="H21" s="334"/>
    </row>
    <row r="22" spans="2:8" ht="24">
      <c r="B22" s="335"/>
      <c r="C22" s="336" t="s">
        <v>99</v>
      </c>
      <c r="D22" s="333" t="s">
        <v>100</v>
      </c>
      <c r="E22" s="5"/>
      <c r="F22" s="5">
        <f>+H22+'[2]กรกฏาคม 55'!F22</f>
        <v>0</v>
      </c>
      <c r="G22" s="334"/>
      <c r="H22" s="334"/>
    </row>
    <row r="23" spans="2:8" ht="72">
      <c r="B23" s="335"/>
      <c r="C23" s="341" t="s">
        <v>101</v>
      </c>
      <c r="D23" s="333" t="s">
        <v>102</v>
      </c>
      <c r="E23" s="5"/>
      <c r="F23" s="5">
        <f>+H23+'[2]กรกฏาคม 55'!F23</f>
        <v>0</v>
      </c>
      <c r="G23" s="334"/>
      <c r="H23" s="334"/>
    </row>
    <row r="24" spans="2:8" ht="24">
      <c r="B24" s="335"/>
      <c r="C24" s="336" t="s">
        <v>103</v>
      </c>
      <c r="D24" s="333" t="s">
        <v>104</v>
      </c>
      <c r="E24" s="5"/>
      <c r="F24" s="5">
        <f>+H24+'[2]กรกฏาคม 55'!F24</f>
        <v>0</v>
      </c>
      <c r="G24" s="334"/>
      <c r="H24" s="334"/>
    </row>
    <row r="25" spans="2:8" ht="72">
      <c r="B25" s="335"/>
      <c r="C25" s="341" t="s">
        <v>105</v>
      </c>
      <c r="D25" s="333" t="s">
        <v>106</v>
      </c>
      <c r="E25" s="5">
        <v>1200</v>
      </c>
      <c r="F25" s="5">
        <f>+H25+'[2]กรกฏาคม 55'!F25</f>
        <v>0</v>
      </c>
      <c r="G25" s="334"/>
      <c r="H25" s="334"/>
    </row>
    <row r="26" spans="2:8" ht="24">
      <c r="B26" s="335"/>
      <c r="C26" s="336" t="s">
        <v>107</v>
      </c>
      <c r="D26" s="333" t="s">
        <v>108</v>
      </c>
      <c r="E26" s="5">
        <v>6500</v>
      </c>
      <c r="F26" s="5">
        <v>2700</v>
      </c>
      <c r="G26" s="334"/>
      <c r="H26" s="334"/>
    </row>
    <row r="27" spans="2:8" ht="24">
      <c r="B27" s="335"/>
      <c r="C27" s="336" t="s">
        <v>109</v>
      </c>
      <c r="D27" s="333" t="s">
        <v>110</v>
      </c>
      <c r="E27" s="5"/>
      <c r="F27" s="5">
        <f>+H27+'[2]กรกฏาคม 55'!F27</f>
        <v>0</v>
      </c>
      <c r="G27" s="334"/>
      <c r="H27" s="334"/>
    </row>
    <row r="28" spans="2:8" ht="24">
      <c r="B28" s="335"/>
      <c r="C28" s="336" t="s">
        <v>111</v>
      </c>
      <c r="D28" s="333" t="s">
        <v>112</v>
      </c>
      <c r="E28" s="5"/>
      <c r="F28" s="5">
        <f>+H28+'[2]กรกฏาคม 55'!F28</f>
        <v>0</v>
      </c>
      <c r="G28" s="334"/>
      <c r="H28" s="334"/>
    </row>
    <row r="29" spans="2:8" ht="48">
      <c r="B29" s="335"/>
      <c r="C29" s="341" t="s">
        <v>113</v>
      </c>
      <c r="D29" s="333" t="s">
        <v>114</v>
      </c>
      <c r="E29" s="5">
        <v>25000</v>
      </c>
      <c r="F29" s="5">
        <f>+H29+'[2]กรกฏาคม 55'!F29</f>
        <v>0</v>
      </c>
      <c r="G29" s="334"/>
      <c r="H29" s="334"/>
    </row>
    <row r="30" spans="2:8" ht="24">
      <c r="B30" s="335"/>
      <c r="C30" s="336" t="s">
        <v>115</v>
      </c>
      <c r="D30" s="333" t="s">
        <v>116</v>
      </c>
      <c r="E30" s="5"/>
      <c r="F30" s="5">
        <f>+H30+'[2]กรกฏาคม 55'!F30</f>
        <v>0</v>
      </c>
      <c r="G30" s="334"/>
      <c r="H30" s="334"/>
    </row>
    <row r="31" spans="2:8" ht="24">
      <c r="B31" s="335"/>
      <c r="C31" s="336" t="s">
        <v>117</v>
      </c>
      <c r="D31" s="333" t="s">
        <v>118</v>
      </c>
      <c r="E31" s="5"/>
      <c r="F31" s="5">
        <f>+H31+'[2]กรกฏาคม 55'!F31</f>
        <v>0</v>
      </c>
      <c r="G31" s="334"/>
      <c r="H31" s="334"/>
    </row>
    <row r="32" spans="2:8" ht="24">
      <c r="B32" s="335"/>
      <c r="C32" s="336" t="s">
        <v>119</v>
      </c>
      <c r="D32" s="333" t="s">
        <v>120</v>
      </c>
      <c r="E32" s="5"/>
      <c r="F32" s="5">
        <f>+H32+'[2]กรกฏาคม 55'!F32</f>
        <v>0</v>
      </c>
      <c r="G32" s="334"/>
      <c r="H32" s="334"/>
    </row>
    <row r="33" spans="2:8" ht="24">
      <c r="B33" s="335"/>
      <c r="C33" s="336" t="s">
        <v>121</v>
      </c>
      <c r="D33" s="333" t="s">
        <v>122</v>
      </c>
      <c r="E33" s="5"/>
      <c r="F33" s="5">
        <f>+H33+'[2]กรกฏาคม 55'!F33</f>
        <v>0</v>
      </c>
      <c r="G33" s="334"/>
      <c r="H33" s="334"/>
    </row>
    <row r="34" spans="2:8" ht="24">
      <c r="B34" s="335"/>
      <c r="C34" s="336" t="s">
        <v>123</v>
      </c>
      <c r="D34" s="333" t="s">
        <v>124</v>
      </c>
      <c r="E34" s="5">
        <v>20000</v>
      </c>
      <c r="F34" s="5">
        <f>+H34+'[2]กรกฏาคม 55'!F34</f>
        <v>0</v>
      </c>
      <c r="G34" s="334"/>
      <c r="H34" s="334"/>
    </row>
    <row r="35" spans="2:8" ht="24">
      <c r="B35" s="335"/>
      <c r="C35" s="336" t="s">
        <v>125</v>
      </c>
      <c r="D35" s="333" t="s">
        <v>126</v>
      </c>
      <c r="E35" s="5">
        <v>25000</v>
      </c>
      <c r="F35" s="5">
        <f>+H35+'[2]กรกฏาคม 55'!F35</f>
        <v>0</v>
      </c>
      <c r="G35" s="334"/>
      <c r="H35" s="334"/>
    </row>
    <row r="36" spans="2:8" ht="24">
      <c r="B36" s="335"/>
      <c r="C36" s="336" t="s">
        <v>127</v>
      </c>
      <c r="D36" s="333" t="s">
        <v>128</v>
      </c>
      <c r="E36" s="5">
        <v>1500</v>
      </c>
      <c r="F36" s="5">
        <f>+H36+'[2]กรกฏาคม 55'!F36</f>
        <v>0</v>
      </c>
      <c r="G36" s="334"/>
      <c r="H36" s="334"/>
    </row>
    <row r="37" spans="2:8" ht="24">
      <c r="B37" s="335"/>
      <c r="C37" s="336" t="s">
        <v>129</v>
      </c>
      <c r="D37" s="333" t="s">
        <v>130</v>
      </c>
      <c r="E37" s="5">
        <v>100000</v>
      </c>
      <c r="F37" s="5">
        <v>2500</v>
      </c>
      <c r="G37" s="334"/>
      <c r="H37" s="334"/>
    </row>
    <row r="38" spans="2:8" ht="24">
      <c r="B38" s="335"/>
      <c r="C38" s="336" t="s">
        <v>131</v>
      </c>
      <c r="D38" s="333" t="s">
        <v>132</v>
      </c>
      <c r="E38" s="5"/>
      <c r="F38" s="5">
        <f>+H38+'[2]กรกฏาคม 55'!F38</f>
        <v>0</v>
      </c>
      <c r="G38" s="334"/>
      <c r="H38" s="334"/>
    </row>
    <row r="39" spans="2:8" ht="48">
      <c r="B39" s="335"/>
      <c r="C39" s="341" t="s">
        <v>133</v>
      </c>
      <c r="D39" s="333" t="s">
        <v>134</v>
      </c>
      <c r="E39" s="5"/>
      <c r="F39" s="5">
        <f>+H39+'[2]กรกฏาคม 55'!F39</f>
        <v>0</v>
      </c>
      <c r="G39" s="334"/>
      <c r="H39" s="334"/>
    </row>
    <row r="40" spans="2:8" ht="24">
      <c r="B40" s="335"/>
      <c r="C40" s="336" t="s">
        <v>135</v>
      </c>
      <c r="D40" s="333" t="s">
        <v>136</v>
      </c>
      <c r="E40" s="5">
        <v>15000</v>
      </c>
      <c r="F40" s="5">
        <f>+H40+'[2]กรกฏาคม 55'!F40</f>
        <v>0</v>
      </c>
      <c r="G40" s="334"/>
      <c r="H40" s="334"/>
    </row>
    <row r="41" spans="2:8" ht="24">
      <c r="B41" s="335"/>
      <c r="C41" s="336" t="s">
        <v>137</v>
      </c>
      <c r="D41" s="333" t="s">
        <v>138</v>
      </c>
      <c r="E41" s="5">
        <v>10000</v>
      </c>
      <c r="F41" s="5">
        <f>+H41+'[2]กรกฏาคม 55'!F41</f>
        <v>0</v>
      </c>
      <c r="G41" s="334"/>
      <c r="H41" s="334"/>
    </row>
    <row r="42" spans="2:8" ht="24">
      <c r="B42" s="335"/>
      <c r="C42" s="336" t="s">
        <v>139</v>
      </c>
      <c r="D42" s="333" t="s">
        <v>140</v>
      </c>
      <c r="E42" s="5">
        <v>6000</v>
      </c>
      <c r="F42" s="5">
        <f>+H42+'[2]กรกฏาคม 55'!F42</f>
        <v>0</v>
      </c>
      <c r="G42" s="334"/>
      <c r="H42" s="334"/>
    </row>
    <row r="43" spans="2:8" ht="24">
      <c r="B43" s="335"/>
      <c r="C43" s="336" t="s">
        <v>141</v>
      </c>
      <c r="D43" s="333" t="s">
        <v>142</v>
      </c>
      <c r="E43" s="5">
        <v>2000</v>
      </c>
      <c r="F43" s="5">
        <f>+H43+'[2]กรกฏาคม 55'!F43</f>
        <v>0</v>
      </c>
      <c r="G43" s="334"/>
      <c r="H43" s="334"/>
    </row>
    <row r="44" spans="2:8" ht="24">
      <c r="B44" s="335"/>
      <c r="C44" s="336" t="s">
        <v>143</v>
      </c>
      <c r="D44" s="333"/>
      <c r="E44" s="5"/>
      <c r="F44" s="5">
        <f>+H44+'[2]กรกฏาคม 55'!F44</f>
        <v>2500</v>
      </c>
      <c r="G44" s="334"/>
      <c r="H44" s="334"/>
    </row>
    <row r="45" spans="2:8" ht="24">
      <c r="B45" s="335"/>
      <c r="C45" s="338" t="s">
        <v>29</v>
      </c>
      <c r="D45" s="333"/>
      <c r="E45" s="60">
        <f>SUM(E16:E44)</f>
        <v>264200</v>
      </c>
      <c r="F45" s="60">
        <f>SUM(F15:F44)</f>
        <v>15015</v>
      </c>
      <c r="G45" s="339"/>
      <c r="H45" s="339"/>
    </row>
    <row r="46" spans="2:8" ht="24">
      <c r="B46" s="335"/>
      <c r="C46" s="340" t="s">
        <v>144</v>
      </c>
      <c r="D46" s="333" t="s">
        <v>145</v>
      </c>
      <c r="E46" s="5"/>
      <c r="F46" s="5">
        <f>+H46+'[2]พฤษภาคม 55'!F46</f>
        <v>0</v>
      </c>
      <c r="G46" s="334"/>
      <c r="H46" s="334"/>
    </row>
    <row r="47" spans="2:8" ht="24">
      <c r="B47" s="335"/>
      <c r="C47" s="336" t="s">
        <v>146</v>
      </c>
      <c r="D47" s="333" t="s">
        <v>147</v>
      </c>
      <c r="E47" s="5"/>
      <c r="F47" s="5">
        <f>+H47+'[2]กรกฏาคม 55'!F47</f>
        <v>0</v>
      </c>
      <c r="G47" s="334"/>
      <c r="H47" s="334"/>
    </row>
    <row r="48" spans="2:8" ht="24">
      <c r="B48" s="335"/>
      <c r="C48" s="336" t="s">
        <v>148</v>
      </c>
      <c r="D48" s="333" t="s">
        <v>149</v>
      </c>
      <c r="E48" s="5">
        <v>30000</v>
      </c>
      <c r="F48" s="5">
        <f>+H48+'[2]กรกฏาคม 55'!F48</f>
        <v>0</v>
      </c>
      <c r="G48" s="334"/>
      <c r="H48" s="334"/>
    </row>
    <row r="49" spans="2:8" ht="24">
      <c r="B49" s="335"/>
      <c r="C49" s="336" t="s">
        <v>150</v>
      </c>
      <c r="D49" s="333" t="s">
        <v>151</v>
      </c>
      <c r="E49" s="5">
        <v>70000</v>
      </c>
      <c r="F49" s="5">
        <v>140080.29</v>
      </c>
      <c r="G49" s="334"/>
      <c r="H49" s="334"/>
    </row>
    <row r="50" spans="2:8" ht="24">
      <c r="B50" s="335"/>
      <c r="C50" s="336" t="s">
        <v>152</v>
      </c>
      <c r="D50" s="333" t="s">
        <v>153</v>
      </c>
      <c r="E50" s="5"/>
      <c r="F50" s="5">
        <f>+H50+'[2]กรกฏาคม 55'!F50</f>
        <v>0</v>
      </c>
      <c r="G50" s="334"/>
      <c r="H50" s="334"/>
    </row>
    <row r="51" spans="2:8" ht="24">
      <c r="B51" s="335"/>
      <c r="C51" s="336" t="s">
        <v>154</v>
      </c>
      <c r="D51" s="333" t="s">
        <v>155</v>
      </c>
      <c r="E51" s="5"/>
      <c r="F51" s="5">
        <f>+H51+'[2]กรกฏาคม 55'!F51</f>
        <v>0</v>
      </c>
      <c r="G51" s="334"/>
      <c r="H51" s="334"/>
    </row>
    <row r="52" spans="2:8" ht="24">
      <c r="B52" s="335"/>
      <c r="C52" s="338" t="s">
        <v>29</v>
      </c>
      <c r="D52" s="333"/>
      <c r="E52" s="60">
        <f>SUM(E47:E51)</f>
        <v>100000</v>
      </c>
      <c r="F52" s="60">
        <f>SUM(F46:F51)</f>
        <v>140080.29</v>
      </c>
      <c r="G52" s="339"/>
      <c r="H52" s="339"/>
    </row>
    <row r="53" spans="2:8" ht="24">
      <c r="B53" s="335"/>
      <c r="C53" s="340" t="s">
        <v>156</v>
      </c>
      <c r="D53" s="333" t="s">
        <v>157</v>
      </c>
      <c r="E53" s="5"/>
      <c r="F53" s="5">
        <f>+H53+'[2]พฤษภาคม 55'!F53</f>
        <v>0</v>
      </c>
      <c r="G53" s="334"/>
      <c r="H53" s="334"/>
    </row>
    <row r="54" spans="2:8" ht="24">
      <c r="B54" s="335"/>
      <c r="C54" s="336" t="s">
        <v>158</v>
      </c>
      <c r="D54" s="333" t="s">
        <v>159</v>
      </c>
      <c r="E54" s="5"/>
      <c r="F54" s="5">
        <f>+H54+'[2]พฤษภาคม 55'!F54</f>
        <v>0</v>
      </c>
      <c r="G54" s="334"/>
      <c r="H54" s="334"/>
    </row>
    <row r="55" spans="2:8" ht="24">
      <c r="B55" s="335"/>
      <c r="C55" s="336" t="s">
        <v>160</v>
      </c>
      <c r="D55" s="333" t="s">
        <v>161</v>
      </c>
      <c r="E55" s="5"/>
      <c r="F55" s="5">
        <f>+H55+'[2]พฤษภาคม 55'!F55</f>
        <v>0</v>
      </c>
      <c r="G55" s="334"/>
      <c r="H55" s="334"/>
    </row>
    <row r="56" spans="2:8" ht="48">
      <c r="B56" s="335"/>
      <c r="C56" s="341" t="s">
        <v>162</v>
      </c>
      <c r="D56" s="333" t="s">
        <v>163</v>
      </c>
      <c r="E56" s="5"/>
      <c r="F56" s="5">
        <f>+H56+'[2]พฤษภาคม 55'!F56</f>
        <v>0</v>
      </c>
      <c r="G56" s="334"/>
      <c r="H56" s="334"/>
    </row>
    <row r="57" spans="2:8" ht="24">
      <c r="B57" s="335"/>
      <c r="C57" s="338" t="s">
        <v>29</v>
      </c>
      <c r="D57" s="333"/>
      <c r="E57" s="60">
        <f>SUM(E54:E56)</f>
        <v>0</v>
      </c>
      <c r="F57" s="5">
        <f>+H57+'[2]พฤษภาคม 55'!F57</f>
        <v>0</v>
      </c>
      <c r="G57" s="334"/>
      <c r="H57" s="334"/>
    </row>
    <row r="58" spans="2:8" ht="24">
      <c r="B58" s="335"/>
      <c r="C58" s="340" t="s">
        <v>164</v>
      </c>
      <c r="D58" s="333" t="s">
        <v>165</v>
      </c>
      <c r="E58" s="5"/>
      <c r="F58" s="5">
        <f>+H58+'[2]พฤษภาคม 55'!F58</f>
        <v>0</v>
      </c>
      <c r="G58" s="334"/>
      <c r="H58" s="334"/>
    </row>
    <row r="59" spans="2:8" ht="24">
      <c r="B59" s="335"/>
      <c r="C59" s="336" t="s">
        <v>166</v>
      </c>
      <c r="D59" s="333" t="s">
        <v>167</v>
      </c>
      <c r="E59" s="5"/>
      <c r="F59" s="5">
        <f>+H59+'[2]กรกฏาคม 55'!F59</f>
        <v>0</v>
      </c>
      <c r="G59" s="334"/>
      <c r="H59" s="334"/>
    </row>
    <row r="60" spans="2:8" ht="24">
      <c r="B60" s="335"/>
      <c r="C60" s="336" t="s">
        <v>168</v>
      </c>
      <c r="D60" s="333" t="s">
        <v>169</v>
      </c>
      <c r="E60" s="5">
        <v>360000</v>
      </c>
      <c r="F60" s="5">
        <v>219800</v>
      </c>
      <c r="G60" s="334"/>
      <c r="H60" s="334"/>
    </row>
    <row r="61" spans="2:8" ht="24">
      <c r="B61" s="335"/>
      <c r="C61" s="336" t="s">
        <v>170</v>
      </c>
      <c r="D61" s="333" t="s">
        <v>171</v>
      </c>
      <c r="E61" s="5"/>
      <c r="F61" s="5">
        <f>+H61+'[2]กรกฏาคม 55'!F61</f>
        <v>0</v>
      </c>
      <c r="G61" s="334"/>
      <c r="H61" s="334"/>
    </row>
    <row r="62" spans="2:8" ht="24">
      <c r="B62" s="335"/>
      <c r="C62" s="336" t="s">
        <v>172</v>
      </c>
      <c r="D62" s="333" t="s">
        <v>173</v>
      </c>
      <c r="E62" s="5"/>
      <c r="F62" s="5">
        <f>+H62+'[2]กรกฏาคม 55'!F62</f>
        <v>0</v>
      </c>
      <c r="G62" s="334"/>
      <c r="H62" s="334"/>
    </row>
    <row r="63" spans="2:8" ht="24">
      <c r="B63" s="335"/>
      <c r="C63" s="336" t="s">
        <v>174</v>
      </c>
      <c r="D63" s="333" t="s">
        <v>175</v>
      </c>
      <c r="E63" s="5"/>
      <c r="F63" s="5">
        <f>+H63+'[2]กรกฏาคม 55'!F63</f>
        <v>281</v>
      </c>
      <c r="G63" s="334"/>
      <c r="H63" s="334"/>
    </row>
    <row r="64" spans="2:8" ht="24">
      <c r="B64" s="335"/>
      <c r="C64" s="336" t="s">
        <v>176</v>
      </c>
      <c r="D64" s="333" t="s">
        <v>177</v>
      </c>
      <c r="E64" s="5"/>
      <c r="F64" s="5">
        <f>+H64+'[2]กรกฏาคม 55'!F64</f>
        <v>0</v>
      </c>
      <c r="G64" s="334"/>
      <c r="H64" s="334"/>
    </row>
    <row r="65" spans="2:8" ht="24">
      <c r="B65" s="335"/>
      <c r="C65" s="336" t="s">
        <v>178</v>
      </c>
      <c r="D65" s="333" t="s">
        <v>179</v>
      </c>
      <c r="E65" s="5">
        <v>188000</v>
      </c>
      <c r="F65" s="5">
        <v>22868</v>
      </c>
      <c r="G65" s="334"/>
      <c r="H65" s="334"/>
    </row>
    <row r="66" spans="2:8" ht="24">
      <c r="B66" s="335"/>
      <c r="C66" s="338" t="s">
        <v>29</v>
      </c>
      <c r="D66" s="333"/>
      <c r="E66" s="60">
        <f>SUM(E59:E65)</f>
        <v>548000</v>
      </c>
      <c r="F66" s="60">
        <f>SUM(F53:F65)</f>
        <v>242949</v>
      </c>
      <c r="G66" s="339"/>
      <c r="H66" s="339"/>
    </row>
    <row r="67" spans="2:8" ht="24">
      <c r="B67" s="335"/>
      <c r="C67" s="342" t="s">
        <v>180</v>
      </c>
      <c r="D67" s="333" t="s">
        <v>181</v>
      </c>
      <c r="E67" s="5"/>
      <c r="F67" s="5">
        <f>+H67+'[2]พฤษภาคม 55'!F67</f>
        <v>0</v>
      </c>
      <c r="G67" s="334"/>
      <c r="H67" s="334"/>
    </row>
    <row r="68" spans="2:8" ht="24">
      <c r="B68" s="335"/>
      <c r="C68" s="336" t="s">
        <v>182</v>
      </c>
      <c r="D68" s="333" t="s">
        <v>183</v>
      </c>
      <c r="E68" s="5">
        <v>15000</v>
      </c>
      <c r="F68" s="5">
        <f>+H68+'[2]พฤษภาคม 55'!F68</f>
        <v>0</v>
      </c>
      <c r="G68" s="334"/>
      <c r="H68" s="334"/>
    </row>
    <row r="69" spans="2:8" ht="24">
      <c r="B69" s="335"/>
      <c r="C69" s="338" t="s">
        <v>29</v>
      </c>
      <c r="D69" s="333"/>
      <c r="E69" s="60">
        <f>SUM(E68)</f>
        <v>15000</v>
      </c>
      <c r="F69" s="5">
        <f>SUM(F67:F68)</f>
        <v>0</v>
      </c>
      <c r="G69" s="339"/>
      <c r="H69" s="334"/>
    </row>
    <row r="70" spans="2:8" ht="48">
      <c r="B70" s="335"/>
      <c r="C70" s="343" t="s">
        <v>184</v>
      </c>
      <c r="D70" s="333" t="s">
        <v>185</v>
      </c>
      <c r="E70" s="5"/>
      <c r="F70" s="5">
        <f>+H70+'[2]พฤษภาคม 55'!F70</f>
        <v>0</v>
      </c>
      <c r="G70" s="334"/>
      <c r="H70" s="334"/>
    </row>
    <row r="71" spans="2:8" ht="24">
      <c r="B71" s="335"/>
      <c r="C71" s="336" t="s">
        <v>186</v>
      </c>
      <c r="D71" s="333" t="s">
        <v>187</v>
      </c>
      <c r="E71" s="5"/>
      <c r="F71" s="5">
        <f>+H71+'[2]กรกฏาคม 55'!F71</f>
        <v>0</v>
      </c>
      <c r="G71" s="334"/>
      <c r="H71" s="334"/>
    </row>
    <row r="72" spans="2:8" ht="24">
      <c r="B72" s="335"/>
      <c r="C72" s="336" t="s">
        <v>188</v>
      </c>
      <c r="D72" s="333" t="s">
        <v>189</v>
      </c>
      <c r="E72" s="5">
        <v>11200000</v>
      </c>
      <c r="F72" s="5">
        <v>9299585.39</v>
      </c>
      <c r="G72" s="334"/>
      <c r="H72" s="334"/>
    </row>
    <row r="73" spans="2:8" ht="24">
      <c r="B73" s="335"/>
      <c r="C73" s="336" t="s">
        <v>190</v>
      </c>
      <c r="D73" s="333" t="s">
        <v>191</v>
      </c>
      <c r="E73" s="5"/>
      <c r="F73" s="5">
        <f>+H73+'[2]กรกฏาคม 55'!F73</f>
        <v>0</v>
      </c>
      <c r="G73" s="334"/>
      <c r="H73" s="334"/>
    </row>
    <row r="74" spans="2:8" ht="24">
      <c r="B74" s="335"/>
      <c r="C74" s="336" t="s">
        <v>192</v>
      </c>
      <c r="D74" s="333" t="s">
        <v>193</v>
      </c>
      <c r="E74" s="5">
        <v>99000</v>
      </c>
      <c r="F74" s="5">
        <v>116962.61</v>
      </c>
      <c r="G74" s="334"/>
      <c r="H74" s="334"/>
    </row>
    <row r="75" spans="2:8" ht="24">
      <c r="B75" s="335"/>
      <c r="C75" s="336" t="s">
        <v>194</v>
      </c>
      <c r="D75" s="333" t="s">
        <v>195</v>
      </c>
      <c r="E75" s="5">
        <v>1680000</v>
      </c>
      <c r="F75" s="5">
        <v>1469134.87</v>
      </c>
      <c r="G75" s="334"/>
      <c r="H75" s="334"/>
    </row>
    <row r="76" spans="2:8" ht="24">
      <c r="B76" s="335"/>
      <c r="C76" s="336" t="s">
        <v>196</v>
      </c>
      <c r="D76" s="333" t="s">
        <v>197</v>
      </c>
      <c r="E76" s="5">
        <v>3695000</v>
      </c>
      <c r="F76" s="5">
        <v>2640154.85</v>
      </c>
      <c r="G76" s="334"/>
      <c r="H76" s="334"/>
    </row>
    <row r="77" spans="2:8" ht="24">
      <c r="B77" s="335"/>
      <c r="C77" s="336" t="s">
        <v>198</v>
      </c>
      <c r="D77" s="333" t="s">
        <v>199</v>
      </c>
      <c r="E77" s="5"/>
      <c r="F77" s="5">
        <f>+H77+'[2]กรกฏาคม 55'!F77</f>
        <v>0</v>
      </c>
      <c r="G77" s="334"/>
      <c r="H77" s="334"/>
    </row>
    <row r="78" spans="2:8" ht="24">
      <c r="B78" s="335"/>
      <c r="C78" s="336" t="s">
        <v>200</v>
      </c>
      <c r="D78" s="333" t="s">
        <v>201</v>
      </c>
      <c r="E78" s="5"/>
      <c r="F78" s="5">
        <f>+H78+'[2]กรกฏาคม 55'!F78</f>
        <v>0</v>
      </c>
      <c r="G78" s="334"/>
      <c r="H78" s="334"/>
    </row>
    <row r="79" spans="2:8" ht="24">
      <c r="B79" s="335"/>
      <c r="C79" s="336" t="s">
        <v>202</v>
      </c>
      <c r="D79" s="333" t="s">
        <v>203</v>
      </c>
      <c r="E79" s="5"/>
      <c r="F79" s="5">
        <f>+H79+'[2]กรกฏาคม 55'!F79</f>
        <v>0</v>
      </c>
      <c r="G79" s="334"/>
      <c r="H79" s="334"/>
    </row>
    <row r="80" spans="2:8" ht="24">
      <c r="B80" s="335"/>
      <c r="C80" s="336" t="s">
        <v>204</v>
      </c>
      <c r="D80" s="333" t="s">
        <v>205</v>
      </c>
      <c r="E80" s="5">
        <v>187000</v>
      </c>
      <c r="F80" s="5">
        <v>61520.38</v>
      </c>
      <c r="G80" s="334"/>
      <c r="H80" s="334"/>
    </row>
    <row r="81" spans="2:8" ht="24">
      <c r="B81" s="335"/>
      <c r="C81" s="336" t="s">
        <v>206</v>
      </c>
      <c r="D81" s="333" t="s">
        <v>207</v>
      </c>
      <c r="E81" s="5">
        <v>95000</v>
      </c>
      <c r="F81" s="5">
        <v>151421.12</v>
      </c>
      <c r="G81" s="334"/>
      <c r="H81" s="334"/>
    </row>
    <row r="82" spans="2:8" ht="24">
      <c r="B82" s="335"/>
      <c r="C82" s="336" t="s">
        <v>208</v>
      </c>
      <c r="D82" s="333" t="s">
        <v>209</v>
      </c>
      <c r="E82" s="5"/>
      <c r="F82" s="5">
        <f>+H82+'[2]กรกฏาคม 55'!F82</f>
        <v>0</v>
      </c>
      <c r="G82" s="334"/>
      <c r="H82" s="334"/>
    </row>
    <row r="83" spans="2:8" ht="24">
      <c r="B83" s="335"/>
      <c r="C83" s="336" t="s">
        <v>210</v>
      </c>
      <c r="D83" s="333" t="s">
        <v>211</v>
      </c>
      <c r="E83" s="5">
        <v>1560000</v>
      </c>
      <c r="F83" s="5">
        <v>945869</v>
      </c>
      <c r="G83" s="334"/>
      <c r="H83" s="334"/>
    </row>
    <row r="84" spans="2:8" ht="24">
      <c r="B84" s="335"/>
      <c r="C84" s="336" t="s">
        <v>212</v>
      </c>
      <c r="D84" s="333" t="s">
        <v>213</v>
      </c>
      <c r="E84" s="5"/>
      <c r="F84" s="5">
        <f>+H84+'[2]กรกฏาคม 55'!F84</f>
        <v>0</v>
      </c>
      <c r="G84" s="334"/>
      <c r="H84" s="334"/>
    </row>
    <row r="85" spans="2:8" ht="24">
      <c r="B85" s="335"/>
      <c r="C85" s="336" t="s">
        <v>214</v>
      </c>
      <c r="D85" s="333" t="s">
        <v>215</v>
      </c>
      <c r="E85" s="5"/>
      <c r="F85" s="5">
        <f>+H85+'[2]กรกฏาคม 55'!F85</f>
        <v>0</v>
      </c>
      <c r="G85" s="334"/>
      <c r="H85" s="334"/>
    </row>
    <row r="86" spans="2:8" ht="24">
      <c r="B86" s="335"/>
      <c r="C86" s="336" t="s">
        <v>216</v>
      </c>
      <c r="D86" s="333" t="s">
        <v>217</v>
      </c>
      <c r="E86" s="5"/>
      <c r="F86" s="5">
        <f>+H86+'[2]กรกฏาคม 55'!F86</f>
        <v>0</v>
      </c>
      <c r="G86" s="334"/>
      <c r="H86" s="334"/>
    </row>
    <row r="87" spans="2:8" ht="24">
      <c r="B87" s="335"/>
      <c r="C87" s="336" t="s">
        <v>218</v>
      </c>
      <c r="D87" s="333" t="s">
        <v>219</v>
      </c>
      <c r="E87" s="5"/>
      <c r="F87" s="5">
        <f>+H87+'[2]กรกฏาคม 55'!F87</f>
        <v>0</v>
      </c>
      <c r="G87" s="334"/>
      <c r="H87" s="334"/>
    </row>
    <row r="88" spans="2:8" ht="24">
      <c r="B88" s="335"/>
      <c r="C88" s="338" t="s">
        <v>29</v>
      </c>
      <c r="D88" s="333"/>
      <c r="E88" s="60">
        <f>SUM(E71:E87)</f>
        <v>18516000</v>
      </c>
      <c r="F88" s="60">
        <f>SUM(F70:F87)</f>
        <v>14684648.22</v>
      </c>
      <c r="G88" s="339"/>
      <c r="H88" s="339"/>
    </row>
    <row r="89" spans="2:8" ht="24">
      <c r="B89" s="335"/>
      <c r="C89" s="340" t="s">
        <v>220</v>
      </c>
      <c r="D89" s="333"/>
      <c r="E89" s="5"/>
      <c r="F89" s="5">
        <f>+H89+'[2]พฤษภาคม 55'!F89</f>
        <v>0</v>
      </c>
      <c r="G89" s="334"/>
      <c r="H89" s="334"/>
    </row>
    <row r="90" spans="2:8" ht="24">
      <c r="B90" s="335"/>
      <c r="C90" s="340" t="s">
        <v>221</v>
      </c>
      <c r="D90" s="333" t="s">
        <v>222</v>
      </c>
      <c r="E90" s="5"/>
      <c r="F90" s="5">
        <f>+H90+'[2]พฤษภาคม 55'!F90</f>
        <v>0</v>
      </c>
      <c r="G90" s="334"/>
      <c r="H90" s="334"/>
    </row>
    <row r="91" spans="2:8" ht="48">
      <c r="B91" s="335"/>
      <c r="C91" s="341" t="s">
        <v>223</v>
      </c>
      <c r="D91" s="333" t="s">
        <v>224</v>
      </c>
      <c r="E91" s="5">
        <v>17659462</v>
      </c>
      <c r="F91" s="5">
        <f>+H91+'[2]พฤษภาคม 55'!F91</f>
        <v>13798433</v>
      </c>
      <c r="G91" s="334"/>
      <c r="H91" s="334"/>
    </row>
    <row r="92" spans="2:8" ht="24">
      <c r="B92" s="335"/>
      <c r="C92" s="336" t="s">
        <v>225</v>
      </c>
      <c r="D92" s="333" t="s">
        <v>226</v>
      </c>
      <c r="E92" s="5"/>
      <c r="F92" s="5">
        <f>+H92+'[2]พฤษภาคม 55'!F92</f>
        <v>0</v>
      </c>
      <c r="G92" s="334"/>
      <c r="H92" s="334"/>
    </row>
    <row r="93" spans="2:8" ht="24">
      <c r="B93" s="335"/>
      <c r="C93" s="336" t="s">
        <v>227</v>
      </c>
      <c r="D93" s="333" t="s">
        <v>228</v>
      </c>
      <c r="E93" s="5"/>
      <c r="F93" s="5">
        <f>+H93+'[2]พฤษภาคม 55'!F93</f>
        <v>0</v>
      </c>
      <c r="G93" s="334"/>
      <c r="H93" s="334"/>
    </row>
    <row r="94" spans="2:8" ht="24">
      <c r="B94" s="335"/>
      <c r="C94" s="338" t="s">
        <v>29</v>
      </c>
      <c r="D94" s="333"/>
      <c r="E94" s="60">
        <f>SUM(E91:E93)</f>
        <v>17659462</v>
      </c>
      <c r="F94" s="60">
        <f>SUM(F89:F93)</f>
        <v>13798433</v>
      </c>
      <c r="G94" s="339"/>
      <c r="H94" s="339"/>
    </row>
    <row r="95" spans="2:8" ht="24">
      <c r="B95" s="335"/>
      <c r="C95" s="340" t="s">
        <v>229</v>
      </c>
      <c r="D95" s="63"/>
      <c r="E95" s="5"/>
      <c r="F95" s="5">
        <f>+H95+'[2]พฤษภาคม 55'!F95</f>
        <v>0</v>
      </c>
      <c r="G95" s="334"/>
      <c r="H95" s="334"/>
    </row>
    <row r="96" spans="2:8" ht="24">
      <c r="B96" s="335"/>
      <c r="C96" s="340" t="s">
        <v>230</v>
      </c>
      <c r="D96" s="333" t="s">
        <v>231</v>
      </c>
      <c r="E96" s="5"/>
      <c r="F96" s="5">
        <f>+H96+'[2]พฤษภาคม 55'!F96</f>
        <v>0</v>
      </c>
      <c r="G96" s="334"/>
      <c r="H96" s="334"/>
    </row>
    <row r="97" spans="2:8" ht="24">
      <c r="B97" s="335"/>
      <c r="C97" s="336" t="s">
        <v>232</v>
      </c>
      <c r="D97" s="333" t="s">
        <v>233</v>
      </c>
      <c r="E97" s="5"/>
      <c r="F97" s="5">
        <f>+H97+'[2]พฤษภาคม 55'!F97</f>
        <v>0</v>
      </c>
      <c r="G97" s="334"/>
      <c r="H97" s="334"/>
    </row>
    <row r="98" spans="2:8" ht="24">
      <c r="B98" s="335"/>
      <c r="C98" s="336" t="s">
        <v>234</v>
      </c>
      <c r="D98" s="333" t="s">
        <v>235</v>
      </c>
      <c r="E98" s="5"/>
      <c r="F98" s="5">
        <f>+H98+'[2]พฤษภาคม 55'!F98</f>
        <v>0</v>
      </c>
      <c r="G98" s="334"/>
      <c r="H98" s="334"/>
    </row>
    <row r="99" spans="2:8" ht="24">
      <c r="B99" s="335"/>
      <c r="C99" s="336" t="s">
        <v>236</v>
      </c>
      <c r="D99" s="333"/>
      <c r="E99" s="5"/>
      <c r="F99" s="5">
        <f>+H99+'[2]พฤษภาคม 55'!F99</f>
        <v>0</v>
      </c>
      <c r="G99" s="334"/>
      <c r="H99" s="334"/>
    </row>
    <row r="100" spans="2:8" ht="24">
      <c r="B100" s="335"/>
      <c r="C100" s="336" t="s">
        <v>237</v>
      </c>
      <c r="D100" s="333"/>
      <c r="E100" s="5"/>
      <c r="F100" s="5">
        <v>9396100</v>
      </c>
      <c r="G100" s="334"/>
      <c r="H100" s="334"/>
    </row>
    <row r="101" spans="2:8" ht="24">
      <c r="B101" s="335"/>
      <c r="C101" s="336" t="s">
        <v>238</v>
      </c>
      <c r="D101" s="333"/>
      <c r="E101" s="5"/>
      <c r="F101" s="5">
        <v>809000</v>
      </c>
      <c r="G101" s="334"/>
      <c r="H101" s="334"/>
    </row>
    <row r="102" spans="2:8" ht="24">
      <c r="B102" s="335"/>
      <c r="C102" s="336" t="s">
        <v>239</v>
      </c>
      <c r="D102" s="333"/>
      <c r="E102" s="5"/>
      <c r="F102" s="5">
        <v>1060664</v>
      </c>
      <c r="G102" s="334"/>
      <c r="H102" s="334"/>
    </row>
    <row r="103" spans="2:8" ht="24">
      <c r="B103" s="335"/>
      <c r="C103" s="336" t="s">
        <v>240</v>
      </c>
      <c r="D103" s="333"/>
      <c r="E103" s="5"/>
      <c r="F103" s="5">
        <v>290480</v>
      </c>
      <c r="G103" s="334"/>
      <c r="H103" s="334"/>
    </row>
    <row r="104" spans="2:8" ht="24">
      <c r="B104" s="335"/>
      <c r="C104" s="336" t="s">
        <v>241</v>
      </c>
      <c r="D104" s="333"/>
      <c r="E104" s="5"/>
      <c r="F104" s="5">
        <f>+H104+'[2]กรกฏาคม 55'!F104</f>
        <v>1229000</v>
      </c>
      <c r="G104" s="334"/>
      <c r="H104" s="334"/>
    </row>
    <row r="105" spans="2:8" ht="24">
      <c r="B105" s="335"/>
      <c r="C105" s="336" t="s">
        <v>242</v>
      </c>
      <c r="D105" s="333"/>
      <c r="E105" s="5"/>
      <c r="F105" s="5">
        <v>20000</v>
      </c>
      <c r="G105" s="334"/>
      <c r="H105" s="334"/>
    </row>
    <row r="106" spans="2:8" ht="24">
      <c r="B106" s="335"/>
      <c r="C106" s="336" t="s">
        <v>243</v>
      </c>
      <c r="D106" s="333"/>
      <c r="E106" s="5"/>
      <c r="F106" s="5">
        <v>10000</v>
      </c>
      <c r="G106" s="334"/>
      <c r="H106" s="334"/>
    </row>
    <row r="107" spans="2:8" ht="24">
      <c r="B107" s="335"/>
      <c r="C107" s="336" t="s">
        <v>244</v>
      </c>
      <c r="D107" s="333"/>
      <c r="E107" s="5"/>
      <c r="F107" s="5">
        <v>2748</v>
      </c>
      <c r="G107" s="334"/>
      <c r="H107" s="334"/>
    </row>
    <row r="108" spans="2:8" ht="24">
      <c r="B108" s="335"/>
      <c r="C108" s="336" t="s">
        <v>245</v>
      </c>
      <c r="D108" s="333"/>
      <c r="E108" s="5"/>
      <c r="F108" s="5">
        <v>82630</v>
      </c>
      <c r="G108" s="334"/>
      <c r="H108" s="334"/>
    </row>
    <row r="109" spans="2:8" ht="24">
      <c r="B109" s="335"/>
      <c r="C109" s="336" t="s">
        <v>246</v>
      </c>
      <c r="D109" s="333"/>
      <c r="E109" s="5"/>
      <c r="F109" s="5">
        <v>30000</v>
      </c>
      <c r="G109" s="334"/>
      <c r="H109" s="334"/>
    </row>
    <row r="110" spans="2:8" ht="24">
      <c r="B110" s="335"/>
      <c r="C110" s="338" t="s">
        <v>29</v>
      </c>
      <c r="D110" s="333"/>
      <c r="E110" s="5">
        <f>SUM(E97:E101)</f>
        <v>0</v>
      </c>
      <c r="F110" s="5">
        <f>SUM(F100:F109)</f>
        <v>12930622</v>
      </c>
      <c r="G110" s="334"/>
      <c r="H110" s="339"/>
    </row>
    <row r="111" spans="3:8" ht="24.75" thickBot="1">
      <c r="C111" s="328" t="s">
        <v>247</v>
      </c>
      <c r="E111" s="159">
        <f>+E110+E94+E88+E66+E52+E45+E14+E69</f>
        <v>37350662</v>
      </c>
      <c r="F111" s="11">
        <f>+F110+F94+F88+F69+F66+F52+F45+F14</f>
        <v>42069004.64</v>
      </c>
      <c r="G111" s="339"/>
      <c r="H111" s="339"/>
    </row>
    <row r="112" ht="24.75" thickTop="1"/>
  </sheetData>
  <sheetProtection/>
  <mergeCells count="5">
    <mergeCell ref="B5:C5"/>
    <mergeCell ref="B1:F1"/>
    <mergeCell ref="B2:F2"/>
    <mergeCell ref="B3:F3"/>
    <mergeCell ref="B4:F4"/>
  </mergeCells>
  <printOptions/>
  <pageMargins left="0.11811023622047245" right="0" top="0.7480314960629921" bottom="0.35433070866141736" header="0.31496062992125984" footer="0.31496062992125984"/>
  <pageSetup horizontalDpi="1200" verticalDpi="12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9"/>
  <sheetViews>
    <sheetView zoomScalePageLayoutView="0" workbookViewId="0" topLeftCell="A10">
      <selection activeCell="A18" sqref="A18"/>
    </sheetView>
  </sheetViews>
  <sheetFormatPr defaultColWidth="9.00390625" defaultRowHeight="14.25"/>
  <cols>
    <col min="1" max="1" width="33.375" style="1" bestFit="1" customWidth="1"/>
    <col min="2" max="2" width="5.50390625" style="1" customWidth="1"/>
    <col min="3" max="3" width="10.125" style="1" bestFit="1" customWidth="1"/>
    <col min="4" max="4" width="9.00390625" style="1" customWidth="1"/>
    <col min="5" max="5" width="14.375" style="25" bestFit="1" customWidth="1"/>
    <col min="6" max="7" width="9.00390625" style="1" customWidth="1"/>
    <col min="8" max="8" width="13.375" style="1" bestFit="1" customWidth="1"/>
    <col min="9" max="16384" width="9.00390625" style="1" customWidth="1"/>
  </cols>
  <sheetData>
    <row r="1" spans="1:5" ht="27.75">
      <c r="A1" s="384" t="s">
        <v>21</v>
      </c>
      <c r="B1" s="384"/>
      <c r="C1" s="384"/>
      <c r="D1" s="384"/>
      <c r="E1" s="384"/>
    </row>
    <row r="2" spans="1:5" ht="27.75">
      <c r="A2" s="384" t="s">
        <v>248</v>
      </c>
      <c r="B2" s="384"/>
      <c r="C2" s="384"/>
      <c r="D2" s="384"/>
      <c r="E2" s="384"/>
    </row>
    <row r="3" spans="1:5" ht="27.75">
      <c r="A3" s="384" t="s">
        <v>269</v>
      </c>
      <c r="B3" s="384"/>
      <c r="C3" s="384"/>
      <c r="D3" s="384"/>
      <c r="E3" s="384"/>
    </row>
    <row r="4" spans="1:5" ht="24">
      <c r="A4" s="383" t="s">
        <v>249</v>
      </c>
      <c r="B4" s="383"/>
      <c r="C4" s="383"/>
      <c r="D4" s="383"/>
      <c r="E4" s="383"/>
    </row>
    <row r="5" spans="1:5" ht="24.75" thickBot="1">
      <c r="A5" s="1" t="s">
        <v>250</v>
      </c>
      <c r="C5" s="1" t="s">
        <v>251</v>
      </c>
      <c r="E5" s="291">
        <f>+'ทรัพย์สิน-ลด'!G18</f>
        <v>33988936.5</v>
      </c>
    </row>
    <row r="6" spans="1:5" ht="24.75" thickTop="1">
      <c r="A6" s="1" t="s">
        <v>1073</v>
      </c>
      <c r="C6" s="1" t="s">
        <v>252</v>
      </c>
      <c r="E6" s="25">
        <f>16186414.51+12016.26</f>
        <v>16198430.77</v>
      </c>
    </row>
    <row r="7" spans="1:5" ht="24">
      <c r="A7" s="1" t="s">
        <v>1072</v>
      </c>
      <c r="E7" s="25">
        <v>1403575.73</v>
      </c>
    </row>
    <row r="8" spans="1:3" ht="24">
      <c r="A8" s="1" t="s">
        <v>1048</v>
      </c>
      <c r="C8" s="25">
        <v>12456</v>
      </c>
    </row>
    <row r="9" spans="1:5" ht="24">
      <c r="A9" s="1" t="s">
        <v>1049</v>
      </c>
      <c r="C9" s="315">
        <v>42721.5</v>
      </c>
      <c r="E9" s="25">
        <f>SUM(C8:C9)</f>
        <v>55177.5</v>
      </c>
    </row>
    <row r="10" spans="1:5" ht="24">
      <c r="A10" s="1" t="s">
        <v>253</v>
      </c>
      <c r="E10" s="25">
        <v>100000</v>
      </c>
    </row>
    <row r="11" spans="1:5" ht="24">
      <c r="A11" s="1" t="s">
        <v>1128</v>
      </c>
      <c r="E11" s="25">
        <v>12392000</v>
      </c>
    </row>
    <row r="12" spans="1:5" ht="24">
      <c r="A12" s="1" t="s">
        <v>16</v>
      </c>
      <c r="E12" s="25">
        <v>120</v>
      </c>
    </row>
    <row r="13" spans="4:5" ht="24.75" thickBot="1">
      <c r="D13" s="115" t="s">
        <v>29</v>
      </c>
      <c r="E13" s="116">
        <f>SUM(E6:E12)</f>
        <v>30149304</v>
      </c>
    </row>
    <row r="14" spans="1:5" ht="24.75" thickTop="1">
      <c r="A14" s="383" t="s">
        <v>254</v>
      </c>
      <c r="B14" s="383"/>
      <c r="C14" s="383"/>
      <c r="D14" s="383"/>
      <c r="E14" s="383"/>
    </row>
    <row r="15" spans="1:5" ht="24.75" thickBot="1">
      <c r="A15" s="1" t="s">
        <v>255</v>
      </c>
      <c r="C15" s="1" t="s">
        <v>251</v>
      </c>
      <c r="E15" s="291">
        <f>+E5</f>
        <v>33988936.5</v>
      </c>
    </row>
    <row r="16" spans="1:5" ht="24.75" thickTop="1">
      <c r="A16" s="1" t="s">
        <v>1071</v>
      </c>
      <c r="C16" s="1" t="s">
        <v>256</v>
      </c>
      <c r="E16" s="31">
        <v>9832000</v>
      </c>
    </row>
    <row r="17" spans="1:5" ht="24">
      <c r="A17" s="1" t="s">
        <v>257</v>
      </c>
      <c r="C17" s="1" t="s">
        <v>258</v>
      </c>
      <c r="E17" s="32">
        <v>184348.91</v>
      </c>
    </row>
    <row r="18" spans="1:5" ht="24">
      <c r="A18" s="1" t="s">
        <v>259</v>
      </c>
      <c r="E18" s="32">
        <f>100454.98+1.47</f>
        <v>100456.45</v>
      </c>
    </row>
    <row r="19" spans="1:5" ht="24">
      <c r="A19" s="1" t="s">
        <v>20</v>
      </c>
      <c r="C19" s="1" t="s">
        <v>261</v>
      </c>
      <c r="E19" s="32">
        <v>1110647.3</v>
      </c>
    </row>
    <row r="20" spans="1:5" ht="24">
      <c r="A20" s="1" t="s">
        <v>260</v>
      </c>
      <c r="C20" s="1" t="s">
        <v>264</v>
      </c>
      <c r="E20" s="32">
        <v>1130137.42</v>
      </c>
    </row>
    <row r="21" spans="1:5" ht="24">
      <c r="A21" s="1" t="s">
        <v>19</v>
      </c>
      <c r="E21" s="32">
        <v>0.59</v>
      </c>
    </row>
    <row r="22" spans="1:5" ht="24">
      <c r="A22" s="1" t="s">
        <v>262</v>
      </c>
      <c r="E22" s="32">
        <v>7003509.21</v>
      </c>
    </row>
    <row r="23" spans="1:5" ht="24">
      <c r="A23" s="1" t="s">
        <v>263</v>
      </c>
      <c r="C23" s="1" t="s">
        <v>1062</v>
      </c>
      <c r="E23" s="32">
        <v>10788204.12</v>
      </c>
    </row>
    <row r="24" spans="4:8" ht="24.75" thickBot="1">
      <c r="D24" s="115" t="s">
        <v>29</v>
      </c>
      <c r="E24" s="116">
        <f>SUM(E16:E23)</f>
        <v>30149304</v>
      </c>
      <c r="H24" s="29">
        <f>+E13-E24</f>
        <v>0</v>
      </c>
    </row>
    <row r="25" ht="24.75" thickTop="1">
      <c r="A25" s="1" t="s">
        <v>265</v>
      </c>
    </row>
    <row r="27" spans="1:2" ht="24">
      <c r="A27" s="30" t="s">
        <v>266</v>
      </c>
      <c r="B27" s="1" t="s">
        <v>1113</v>
      </c>
    </row>
    <row r="28" spans="1:2" ht="24">
      <c r="A28" s="30" t="s">
        <v>266</v>
      </c>
      <c r="B28" s="1" t="s">
        <v>267</v>
      </c>
    </row>
    <row r="29" spans="1:2" ht="24">
      <c r="A29" s="30" t="s">
        <v>266</v>
      </c>
      <c r="B29" s="1" t="s">
        <v>268</v>
      </c>
    </row>
  </sheetData>
  <sheetProtection/>
  <mergeCells count="5">
    <mergeCell ref="A14:E14"/>
    <mergeCell ref="A1:E1"/>
    <mergeCell ref="A2:E2"/>
    <mergeCell ref="A3:E3"/>
    <mergeCell ref="A4:E4"/>
  </mergeCells>
  <printOptions/>
  <pageMargins left="1.26" right="0.5118110236220472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KBOY</dc:creator>
  <cp:keywords/>
  <dc:description/>
  <cp:lastModifiedBy>KKD Windows Se7en V1</cp:lastModifiedBy>
  <cp:lastPrinted>2014-06-07T09:17:54Z</cp:lastPrinted>
  <dcterms:created xsi:type="dcterms:W3CDTF">2012-10-09T05:51:48Z</dcterms:created>
  <dcterms:modified xsi:type="dcterms:W3CDTF">2014-07-08T03:43:09Z</dcterms:modified>
  <cp:category/>
  <cp:version/>
  <cp:contentType/>
  <cp:contentStatus/>
</cp:coreProperties>
</file>